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Zamówienia publiczne\POSTĘPOWANIA (nowy regulamin)\2025\162. Energia elektryczna (PN)\PRZETARG\DO PRZETARGU (dokumenty wersja edytowalna)\"/>
    </mc:Choice>
  </mc:AlternateContent>
  <xr:revisionPtr revIDLastSave="0" documentId="13_ncr:1_{EFB4F3B0-2824-4CC5-8AB2-C9F1E1C82AF3}" xr6:coauthVersionLast="47" xr6:coauthVersionMax="47" xr10:uidLastSave="{00000000-0000-0000-0000-000000000000}"/>
  <bookViews>
    <workbookView xWindow="49170" yWindow="-1020" windowWidth="29040" windowHeight="15840" activeTab="1" xr2:uid="{00000000-000D-0000-FFFF-FFFF00000000}"/>
  </bookViews>
  <sheets>
    <sheet name="dane szacowane na 2026 r." sheetId="7" r:id="rId1"/>
    <sheet name="dane szacowane na 2027 r." sheetId="5" r:id="rId2"/>
    <sheet name="Arkusz3" sheetId="3" state="hidden" r:id="rId3"/>
  </sheets>
  <definedNames>
    <definedName name="_xlnm._FilterDatabase" localSheetId="0" hidden="1">'dane szacowane na 2026 r.'!$A$4:$R$122</definedName>
    <definedName name="_xlnm._FilterDatabase" localSheetId="1" hidden="1">'dane szacowane na 2027 r.'!$A$4:$R$124</definedName>
    <definedName name="_xlnm.Print_Area" localSheetId="0">'dane szacowane na 2026 r.'!$A$3:$R$111</definedName>
    <definedName name="_xlnm.Print_Area" localSheetId="1">'dane szacowane na 2027 r.'!$A$3:$R$113</definedName>
  </definedNames>
  <calcPr calcId="181029"/>
  <pivotCaches>
    <pivotCache cacheId="0" r:id="rId4"/>
  </pivotCaches>
</workbook>
</file>

<file path=xl/calcChain.xml><?xml version="1.0" encoding="utf-8"?>
<calcChain xmlns="http://schemas.openxmlformats.org/spreadsheetml/2006/main">
  <c r="N20" i="5" l="1"/>
  <c r="N78" i="5"/>
  <c r="N18" i="7"/>
  <c r="N76" i="7"/>
  <c r="N21" i="7" l="1"/>
  <c r="P8" i="5"/>
  <c r="M9" i="5"/>
  <c r="Q8" i="5"/>
  <c r="M6" i="5"/>
  <c r="N8" i="5"/>
  <c r="N6" i="5"/>
  <c r="P6" i="5"/>
  <c r="Q6" i="5"/>
  <c r="K23" i="5"/>
  <c r="I121" i="7"/>
  <c r="I120" i="7"/>
  <c r="I119" i="7"/>
  <c r="I118" i="7"/>
  <c r="I117" i="7"/>
  <c r="I116" i="7"/>
  <c r="I115" i="7"/>
  <c r="I122" i="7" s="1"/>
  <c r="J122" i="7" s="1"/>
  <c r="P108" i="7"/>
  <c r="P111" i="7" s="1"/>
  <c r="O108" i="7"/>
  <c r="O111" i="7" s="1"/>
  <c r="N108" i="7"/>
  <c r="M108" i="7"/>
  <c r="M111" i="7" s="1"/>
  <c r="Q107" i="7"/>
  <c r="Q106" i="7"/>
  <c r="Q105" i="7"/>
  <c r="Q104" i="7"/>
  <c r="Q103" i="7"/>
  <c r="Q102" i="7"/>
  <c r="Q101" i="7"/>
  <c r="Q100" i="7"/>
  <c r="Q99" i="7"/>
  <c r="Q98" i="7"/>
  <c r="Q97" i="7"/>
  <c r="Q96" i="7"/>
  <c r="Q95" i="7"/>
  <c r="Q94" i="7"/>
  <c r="Q93" i="7"/>
  <c r="Q92" i="7"/>
  <c r="Q91" i="7"/>
  <c r="Q90" i="7"/>
  <c r="Q89" i="7"/>
  <c r="Q88" i="7"/>
  <c r="Q87" i="7"/>
  <c r="Q86" i="7"/>
  <c r="Q85" i="7"/>
  <c r="Q84" i="7"/>
  <c r="Q83" i="7"/>
  <c r="Q82" i="7"/>
  <c r="Q81" i="7"/>
  <c r="Q80" i="7"/>
  <c r="Q79" i="7"/>
  <c r="Q78" i="7"/>
  <c r="Q77" i="7"/>
  <c r="Q76" i="7"/>
  <c r="Q75" i="7"/>
  <c r="Q74" i="7"/>
  <c r="Q73" i="7"/>
  <c r="Q72" i="7"/>
  <c r="Q71" i="7"/>
  <c r="Q70" i="7"/>
  <c r="Q69" i="7"/>
  <c r="Q68" i="7"/>
  <c r="Q67" i="7"/>
  <c r="Q66" i="7"/>
  <c r="Q65" i="7"/>
  <c r="Q64" i="7"/>
  <c r="Q63" i="7"/>
  <c r="Q62" i="7"/>
  <c r="Q61" i="7"/>
  <c r="Q60" i="7"/>
  <c r="Q59" i="7"/>
  <c r="Q58" i="7"/>
  <c r="Q57" i="7"/>
  <c r="Q56" i="7"/>
  <c r="Q55" i="7"/>
  <c r="Q54" i="7"/>
  <c r="Q53" i="7"/>
  <c r="Q52" i="7"/>
  <c r="Q51" i="7"/>
  <c r="Q50" i="7"/>
  <c r="Q49" i="7"/>
  <c r="Q48" i="7"/>
  <c r="Q47" i="7"/>
  <c r="Q46" i="7"/>
  <c r="Q45" i="7"/>
  <c r="Q44" i="7"/>
  <c r="Q43" i="7"/>
  <c r="Q42" i="7"/>
  <c r="Q41" i="7"/>
  <c r="Q40" i="7"/>
  <c r="Q39" i="7"/>
  <c r="Q38" i="7"/>
  <c r="Q37" i="7"/>
  <c r="Q36" i="7"/>
  <c r="Q35" i="7"/>
  <c r="Q34" i="7"/>
  <c r="Q33" i="7"/>
  <c r="Q32" i="7"/>
  <c r="Q31" i="7"/>
  <c r="Q30" i="7"/>
  <c r="Q29" i="7"/>
  <c r="Q28" i="7"/>
  <c r="Q27" i="7"/>
  <c r="K27" i="7"/>
  <c r="K108" i="7" s="1"/>
  <c r="Q26" i="7"/>
  <c r="Q25" i="7"/>
  <c r="P25" i="7"/>
  <c r="O25" i="7"/>
  <c r="N25" i="7"/>
  <c r="M25" i="7"/>
  <c r="L25" i="7"/>
  <c r="K25" i="7"/>
  <c r="R24" i="7"/>
  <c r="N24" i="7"/>
  <c r="K24" i="7"/>
  <c r="J24" i="7"/>
  <c r="I24" i="7"/>
  <c r="H24" i="7"/>
  <c r="G24" i="7"/>
  <c r="F24" i="7"/>
  <c r="E24" i="7"/>
  <c r="D24" i="7"/>
  <c r="C24" i="7"/>
  <c r="B24" i="7"/>
  <c r="A24" i="7"/>
  <c r="P21" i="7"/>
  <c r="O21" i="7"/>
  <c r="M21" i="7"/>
  <c r="Q20" i="7"/>
  <c r="Q19" i="7"/>
  <c r="Q18" i="7"/>
  <c r="Q17" i="7"/>
  <c r="Q16" i="7"/>
  <c r="Q15" i="7"/>
  <c r="K15" i="7"/>
  <c r="K21" i="7" s="1"/>
  <c r="Q14" i="7"/>
  <c r="Q13" i="7"/>
  <c r="Q12" i="7"/>
  <c r="Q11" i="7"/>
  <c r="Q9" i="7"/>
  <c r="Q8" i="7"/>
  <c r="Q6" i="7"/>
  <c r="I123" i="5"/>
  <c r="I118" i="5"/>
  <c r="I119" i="5"/>
  <c r="I120" i="5"/>
  <c r="I121" i="5"/>
  <c r="I122" i="5"/>
  <c r="I117" i="5"/>
  <c r="M110" i="5"/>
  <c r="Q7" i="7" l="1"/>
  <c r="N111" i="7"/>
  <c r="Q21" i="7"/>
  <c r="M23" i="5"/>
  <c r="M113" i="5" s="1"/>
  <c r="K111" i="7"/>
  <c r="Q108" i="7"/>
  <c r="I124" i="5"/>
  <c r="J124" i="5" s="1"/>
  <c r="Q111" i="7" l="1"/>
  <c r="R26" i="5"/>
  <c r="N26" i="5"/>
  <c r="O27" i="5"/>
  <c r="P27" i="5"/>
  <c r="Q27" i="5"/>
  <c r="N27" i="5"/>
  <c r="K26" i="5"/>
  <c r="L27" i="5"/>
  <c r="M27" i="5"/>
  <c r="K27" i="5"/>
  <c r="D26" i="5"/>
  <c r="E26" i="5"/>
  <c r="F26" i="5"/>
  <c r="G26" i="5"/>
  <c r="H26" i="5"/>
  <c r="I26" i="5"/>
  <c r="J26" i="5"/>
  <c r="C26" i="5"/>
  <c r="B26" i="5"/>
  <c r="A26" i="5"/>
  <c r="Q91" i="5" l="1"/>
  <c r="Q107" i="5"/>
  <c r="Q103" i="5"/>
  <c r="Q92" i="5"/>
  <c r="Q99" i="5"/>
  <c r="Q100" i="5"/>
  <c r="Q104" i="5"/>
  <c r="Q105" i="5"/>
  <c r="Q108" i="5"/>
  <c r="Q109" i="5"/>
  <c r="Q98" i="5"/>
  <c r="Q88" i="5" l="1"/>
  <c r="Q89" i="5"/>
  <c r="Q90" i="5"/>
  <c r="Q106" i="5"/>
  <c r="Q102" i="5"/>
  <c r="Q21" i="5"/>
  <c r="N110" i="5"/>
  <c r="Q101" i="5"/>
  <c r="Q97" i="5" l="1"/>
  <c r="Q77" i="5"/>
  <c r="Q96" i="5"/>
  <c r="Q93" i="5"/>
  <c r="Q78" i="5"/>
  <c r="Q79" i="5"/>
  <c r="Q80" i="5"/>
  <c r="Q76" i="5"/>
  <c r="Q28" i="5"/>
  <c r="Q95" i="5" l="1"/>
  <c r="K17" i="5"/>
  <c r="K29" i="5" l="1"/>
  <c r="K110" i="5" l="1"/>
  <c r="K113" i="5" s="1"/>
  <c r="Q85" i="5"/>
  <c r="Q37" i="5"/>
  <c r="Q41" i="5"/>
  <c r="Q49" i="5"/>
  <c r="Q69" i="5"/>
  <c r="Q45" i="5"/>
  <c r="Q29" i="5"/>
  <c r="Q65" i="5"/>
  <c r="Q82" i="5"/>
  <c r="Q74" i="5"/>
  <c r="Q66" i="5"/>
  <c r="Q58" i="5"/>
  <c r="Q50" i="5"/>
  <c r="Q42" i="5"/>
  <c r="Q34" i="5"/>
  <c r="Q81" i="5"/>
  <c r="Q73" i="5"/>
  <c r="Q57" i="5"/>
  <c r="Q33" i="5"/>
  <c r="Q87" i="5"/>
  <c r="Q71" i="5"/>
  <c r="Q63" i="5"/>
  <c r="Q55" i="5"/>
  <c r="Q47" i="5"/>
  <c r="Q39" i="5"/>
  <c r="Q31" i="5"/>
  <c r="Q84" i="5"/>
  <c r="Q68" i="5"/>
  <c r="Q60" i="5"/>
  <c r="Q52" i="5"/>
  <c r="Q44" i="5"/>
  <c r="Q36" i="5"/>
  <c r="Q94" i="5"/>
  <c r="Q86" i="5"/>
  <c r="Q70" i="5"/>
  <c r="Q62" i="5"/>
  <c r="Q54" i="5"/>
  <c r="Q46" i="5"/>
  <c r="Q38" i="5"/>
  <c r="Q30" i="5"/>
  <c r="Q83" i="5"/>
  <c r="Q75" i="5"/>
  <c r="Q67" i="5"/>
  <c r="Q59" i="5"/>
  <c r="Q51" i="5"/>
  <c r="Q43" i="5"/>
  <c r="Q35" i="5"/>
  <c r="Q72" i="5"/>
  <c r="Q64" i="5"/>
  <c r="Q56" i="5"/>
  <c r="Q48" i="5"/>
  <c r="Q40" i="5"/>
  <c r="Q32" i="5"/>
  <c r="Q61" i="5"/>
  <c r="Q53" i="5"/>
  <c r="N23" i="5" l="1"/>
  <c r="N113" i="5" l="1"/>
  <c r="P110" i="5"/>
  <c r="O110" i="5"/>
  <c r="P23" i="5"/>
  <c r="O23" i="5"/>
  <c r="Q22" i="5"/>
  <c r="Q20" i="5"/>
  <c r="Q19" i="5"/>
  <c r="Q18" i="5"/>
  <c r="Q17" i="5"/>
  <c r="Q16" i="5"/>
  <c r="Q15" i="5"/>
  <c r="Q14" i="5"/>
  <c r="Q13" i="5"/>
  <c r="Q11" i="5"/>
  <c r="Q10" i="5"/>
  <c r="E70" i="3"/>
  <c r="E71" i="3"/>
  <c r="E72" i="3"/>
  <c r="E73" i="3"/>
  <c r="E12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1" i="3"/>
  <c r="E10" i="3"/>
  <c r="E9" i="3"/>
  <c r="E8" i="3"/>
  <c r="E7" i="3"/>
  <c r="E6" i="3"/>
  <c r="E5" i="3"/>
  <c r="E4" i="3"/>
  <c r="E74" i="3" s="1"/>
  <c r="E3" i="3"/>
  <c r="E2" i="3"/>
  <c r="O7" i="3"/>
  <c r="O8" i="3"/>
  <c r="O3" i="3"/>
  <c r="O9" i="3"/>
  <c r="N6" i="3"/>
  <c r="N4" i="3"/>
  <c r="M4" i="3"/>
  <c r="M8" i="3"/>
  <c r="O4" i="3"/>
  <c r="O6" i="3"/>
  <c r="O5" i="3"/>
  <c r="N3" i="3"/>
  <c r="N7" i="3"/>
  <c r="M5" i="3"/>
  <c r="M9" i="3"/>
  <c r="M6" i="3"/>
  <c r="M7" i="3"/>
  <c r="N9" i="3"/>
  <c r="M3" i="3"/>
  <c r="N5" i="3"/>
  <c r="N8" i="3"/>
  <c r="Q23" i="5" l="1"/>
  <c r="O113" i="5"/>
  <c r="P113" i="5"/>
  <c r="Q110" i="5"/>
  <c r="M10" i="3"/>
  <c r="N10" i="3"/>
  <c r="O10" i="3"/>
  <c r="Q113" i="5" l="1"/>
</calcChain>
</file>

<file path=xl/sharedStrings.xml><?xml version="1.0" encoding="utf-8"?>
<sst xmlns="http://schemas.openxmlformats.org/spreadsheetml/2006/main" count="2462" uniqueCount="376">
  <si>
    <t>Taryfa</t>
  </si>
  <si>
    <t>C11</t>
  </si>
  <si>
    <t>C21</t>
  </si>
  <si>
    <t>C12a</t>
  </si>
  <si>
    <t>C12b</t>
  </si>
  <si>
    <t>B21</t>
  </si>
  <si>
    <t>B22</t>
  </si>
  <si>
    <t>B23</t>
  </si>
  <si>
    <t>strefa I</t>
  </si>
  <si>
    <t>strefa II</t>
  </si>
  <si>
    <t>strefa III</t>
  </si>
  <si>
    <t>razem</t>
  </si>
  <si>
    <t>C12A</t>
  </si>
  <si>
    <t>Suma końcowa</t>
  </si>
  <si>
    <t>Suma z strefa I</t>
  </si>
  <si>
    <t>Dane</t>
  </si>
  <si>
    <t>Suma z strefa II</t>
  </si>
  <si>
    <t>Suma z strefa III</t>
  </si>
  <si>
    <t>"Wodociągi Płockie" Sp. z o.o.</t>
  </si>
  <si>
    <r>
      <rPr>
        <b/>
        <i/>
        <sz val="9"/>
        <color indexed="8"/>
        <rFont val="Times New Roman"/>
        <family val="1"/>
        <charset val="238"/>
      </rPr>
      <t>1.</t>
    </r>
    <r>
      <rPr>
        <b/>
        <i/>
        <sz val="9"/>
        <color indexed="8"/>
        <rFont val="Calibri"/>
        <family val="2"/>
        <charset val="238"/>
      </rPr>
      <t>       Taryfa  Bxx</t>
    </r>
  </si>
  <si>
    <t>Lp.</t>
  </si>
  <si>
    <t>Nabywca</t>
  </si>
  <si>
    <t>Nazwa punktu poboru</t>
  </si>
  <si>
    <t>Ulica/miejsce</t>
  </si>
  <si>
    <t>Miejscowość</t>
  </si>
  <si>
    <t>Numer PPE</t>
  </si>
  <si>
    <t>Numer licznika</t>
  </si>
  <si>
    <t>Nazwa OSD</t>
  </si>
  <si>
    <t>Oczyszczalnia ścieków, Przyłącze nr 1</t>
  </si>
  <si>
    <t>09-400</t>
  </si>
  <si>
    <t>Płock</t>
  </si>
  <si>
    <t>590243871016282556</t>
  </si>
  <si>
    <t>Energa Operator S.A.</t>
  </si>
  <si>
    <t>Oczyszczalnia ścieków, Przyłącze nr 2</t>
  </si>
  <si>
    <t>590243871041490605</t>
  </si>
  <si>
    <t>Wydział Produkcji Wody, Przyłącze nr 1</t>
  </si>
  <si>
    <t>09-402</t>
  </si>
  <si>
    <t>590243871040235429</t>
  </si>
  <si>
    <t>Wydział Produkcji Wody, Przyłącze nr 2</t>
  </si>
  <si>
    <t>590243871040235634</t>
  </si>
  <si>
    <t>Przepompownia ścieków</t>
  </si>
  <si>
    <t>09-401</t>
  </si>
  <si>
    <t>590243871016648826</t>
  </si>
  <si>
    <t>Przepompownia ścieków, przyłącze nr 1</t>
  </si>
  <si>
    <t>590243871016348818</t>
  </si>
  <si>
    <t>Przepompownia ścieków, przyłącze nr 2</t>
  </si>
  <si>
    <t>590243871041487179</t>
  </si>
  <si>
    <t>590243871015980408</t>
  </si>
  <si>
    <t>590243871016282709</t>
  </si>
  <si>
    <t>Przepompownia ścieków Andoria</t>
  </si>
  <si>
    <t>Chełmińska dz. 3688/66</t>
  </si>
  <si>
    <t>09-410</t>
  </si>
  <si>
    <t>590243871016651369</t>
  </si>
  <si>
    <t>Przepompownia wody Grabówka</t>
  </si>
  <si>
    <t>09-408</t>
  </si>
  <si>
    <t>590243871016817338</t>
  </si>
  <si>
    <t xml:space="preserve">Płock </t>
  </si>
  <si>
    <t>590243871016822578</t>
  </si>
  <si>
    <t>Grabówka 28/A</t>
  </si>
  <si>
    <t>590243871016829768</t>
  </si>
  <si>
    <t>2. Taryfa  Cxx</t>
  </si>
  <si>
    <t>590243871016440543</t>
  </si>
  <si>
    <t>Józefa Mehoffera  11</t>
  </si>
  <si>
    <t>590243871016303565</t>
  </si>
  <si>
    <t>Przepompownia ścieków - zasilanie podstawowe</t>
  </si>
  <si>
    <t>Kutnowska 4/A</t>
  </si>
  <si>
    <t>590243874018601349</t>
  </si>
  <si>
    <t>Przepompownia ścieków - zasilanie rezerwowe</t>
  </si>
  <si>
    <t>590243874018641680</t>
  </si>
  <si>
    <t>590243871016715146</t>
  </si>
  <si>
    <t>Bukowa 30/A</t>
  </si>
  <si>
    <t>590243871016411932</t>
  </si>
  <si>
    <t>Biuro zarządu, Dział Techniczno-Inwestycyjny</t>
  </si>
  <si>
    <t>Harcerza Antolka Gradowskiego  11</t>
  </si>
  <si>
    <t>590243871016244189</t>
  </si>
  <si>
    <t>Miodowa</t>
  </si>
  <si>
    <t>590243871016303596</t>
  </si>
  <si>
    <t>Podleśna</t>
  </si>
  <si>
    <t>590243874018459292</t>
  </si>
  <si>
    <t>590243871016303589</t>
  </si>
  <si>
    <t>Otolińska  dz.33</t>
  </si>
  <si>
    <t>09-407</t>
  </si>
  <si>
    <t>590243871016534686</t>
  </si>
  <si>
    <t>Popłacińska  dz. 2705/2</t>
  </si>
  <si>
    <t>590243871015975831</t>
  </si>
  <si>
    <t>Borowicka</t>
  </si>
  <si>
    <t>590243871016793724</t>
  </si>
  <si>
    <t>Mostowa</t>
  </si>
  <si>
    <t>590243871016440550</t>
  </si>
  <si>
    <t>Pocztowa</t>
  </si>
  <si>
    <t>590243871016617525</t>
  </si>
  <si>
    <t>Jesionowa</t>
  </si>
  <si>
    <t>590243871016084983</t>
  </si>
  <si>
    <t>Botaniczna</t>
  </si>
  <si>
    <t>590243871016467960</t>
  </si>
  <si>
    <t>Przepompownia ścieków P8</t>
  </si>
  <si>
    <t>590243871016501367</t>
  </si>
  <si>
    <t>Srebrna</t>
  </si>
  <si>
    <t>590243871016440567</t>
  </si>
  <si>
    <t>590243871016585794</t>
  </si>
  <si>
    <t>Dziedziniec</t>
  </si>
  <si>
    <t>590243871016182627</t>
  </si>
  <si>
    <t>590243871015981283</t>
  </si>
  <si>
    <t>Ciechomicka 14-140/21</t>
  </si>
  <si>
    <t>590243874018616626</t>
  </si>
  <si>
    <t>590243871016520696</t>
  </si>
  <si>
    <t>Przepompownia ścieków P2</t>
  </si>
  <si>
    <t>Tęczowa 16-837/1</t>
  </si>
  <si>
    <t>590243874018642724</t>
  </si>
  <si>
    <t>Przepompownia ścieków P5</t>
  </si>
  <si>
    <t>Ciechomicka dz. 16-625/3</t>
  </si>
  <si>
    <t>590243874018763344</t>
  </si>
  <si>
    <t>Przepompownia ścieków P1B</t>
  </si>
  <si>
    <t>Ciechomicka dz. 913</t>
  </si>
  <si>
    <t>590243874018646722</t>
  </si>
  <si>
    <t>Przepompownia ścieków P1A</t>
  </si>
  <si>
    <t>Jeziorna dz. 16-406</t>
  </si>
  <si>
    <t>590243874018763221</t>
  </si>
  <si>
    <t>Przepompownia ścieków P3</t>
  </si>
  <si>
    <t>Lawendowa dz. 16-247</t>
  </si>
  <si>
    <t>590243874018762965</t>
  </si>
  <si>
    <t>Kasztanowa  dz m.1135/16</t>
  </si>
  <si>
    <t>590243871016411949</t>
  </si>
  <si>
    <t>Sannicka  dz. 837</t>
  </si>
  <si>
    <t>590243871016562887</t>
  </si>
  <si>
    <t>590243871016533252</t>
  </si>
  <si>
    <t>Juliusza Kawieckiego</t>
  </si>
  <si>
    <t>590243871016660439</t>
  </si>
  <si>
    <t>Jerzego Pniewskiego (St. Wiśniewskiego)</t>
  </si>
  <si>
    <t>590243871016626909</t>
  </si>
  <si>
    <t>Dobrzykowska  47</t>
  </si>
  <si>
    <t>590243871016095033</t>
  </si>
  <si>
    <t>590243871016303572</t>
  </si>
  <si>
    <t>590243871016244202</t>
  </si>
  <si>
    <t>Wyszogrodzka dz. 160/5</t>
  </si>
  <si>
    <t>590243871016567905</t>
  </si>
  <si>
    <t>Przepompownia ścieków P7</t>
  </si>
  <si>
    <t>Nowoosiedlowa dz. 14-475</t>
  </si>
  <si>
    <t>590243874018608447</t>
  </si>
  <si>
    <t>590243871015966716</t>
  </si>
  <si>
    <t>Wiosenna  dz. m.1135/32</t>
  </si>
  <si>
    <t>590243871015975848</t>
  </si>
  <si>
    <t>Edukacyjna dz. 14-520</t>
  </si>
  <si>
    <t>590243874018616619</t>
  </si>
  <si>
    <t>590243871016694748</t>
  </si>
  <si>
    <t>Grabówka  1310/10 m. 1311/15</t>
  </si>
  <si>
    <t>590243871015982396</t>
  </si>
  <si>
    <t>Podchorążych dz. 254/1</t>
  </si>
  <si>
    <t>590243871016584506</t>
  </si>
  <si>
    <t>Zarzeczna</t>
  </si>
  <si>
    <t>590243871015966709</t>
  </si>
  <si>
    <t>Flisacka</t>
  </si>
  <si>
    <t>590243871016502661</t>
  </si>
  <si>
    <t>Brzoskwiniowa</t>
  </si>
  <si>
    <t>590243871016371014</t>
  </si>
  <si>
    <t>Widok  dz m.882/2</t>
  </si>
  <si>
    <t>590243871016555650</t>
  </si>
  <si>
    <t>Stacja Uzdatniania Wody</t>
  </si>
  <si>
    <t>590243874018435982</t>
  </si>
  <si>
    <t>Biuro zarządu</t>
  </si>
  <si>
    <t>590243871015971826</t>
  </si>
  <si>
    <t>590243871015975367</t>
  </si>
  <si>
    <t>Gościniec</t>
  </si>
  <si>
    <t>590243871016102854</t>
  </si>
  <si>
    <t>Browarna dz. 16-18</t>
  </si>
  <si>
    <t>590243871016817482</t>
  </si>
  <si>
    <t>590243871016600732</t>
  </si>
  <si>
    <t>590243871016790785</t>
  </si>
  <si>
    <t>Ciechomicka dz. 16-322/2</t>
  </si>
  <si>
    <t>590243874018648771</t>
  </si>
  <si>
    <t xml:space="preserve">Tłocznia ścieków </t>
  </si>
  <si>
    <t>590243871016853121</t>
  </si>
  <si>
    <t>590243871016849339</t>
  </si>
  <si>
    <t>Rybaki</t>
  </si>
  <si>
    <t>590243871016496465</t>
  </si>
  <si>
    <t>Przepompownia wody</t>
  </si>
  <si>
    <t>590243874041522857</t>
  </si>
  <si>
    <t>590243874018778447</t>
  </si>
  <si>
    <t>Moc umowna [kW]</t>
  </si>
  <si>
    <t>590243871042661646</t>
  </si>
  <si>
    <t>09-409</t>
  </si>
  <si>
    <t>Grabówka 58</t>
  </si>
  <si>
    <t>590243871041358912</t>
  </si>
  <si>
    <t>Raczkowizna dz. 2471/1</t>
  </si>
  <si>
    <t>590243871016817512</t>
  </si>
  <si>
    <t>Boryszewska 24/1</t>
  </si>
  <si>
    <t>590243871042401815</t>
  </si>
  <si>
    <t>590243871041939531</t>
  </si>
  <si>
    <t>590243871042170483</t>
  </si>
  <si>
    <t>Razem:</t>
  </si>
  <si>
    <t>2 x 250</t>
  </si>
  <si>
    <t xml:space="preserve">Instalacje OZE </t>
  </si>
  <si>
    <t>Rodzaj instalacji</t>
  </si>
  <si>
    <t>Biogaz</t>
  </si>
  <si>
    <t>Fotowolt.</t>
  </si>
  <si>
    <t>-</t>
  </si>
  <si>
    <t>Moc zainstalowana [kW]</t>
  </si>
  <si>
    <t>590243871015982877</t>
  </si>
  <si>
    <t>Sumator</t>
  </si>
  <si>
    <t>Traktowa dz. 158/9</t>
  </si>
  <si>
    <t>590243871044065855</t>
  </si>
  <si>
    <t>Górna 56B</t>
  </si>
  <si>
    <t>1040-700</t>
  </si>
  <si>
    <t>Popłacińska 46A</t>
  </si>
  <si>
    <t>Jasna 1E</t>
  </si>
  <si>
    <t>Krakówka 71/2</t>
  </si>
  <si>
    <t>Bliska dz. 242/3</t>
  </si>
  <si>
    <t>Kostrogaj dz. 32/6</t>
  </si>
  <si>
    <t>Śliwowa  dz. 856/7</t>
  </si>
  <si>
    <t>Góry 6A</t>
  </si>
  <si>
    <t>Traktowa dz. 152/1(3)</t>
  </si>
  <si>
    <t>Przepompownia ścieków Mazura P-5 sek.1</t>
  </si>
  <si>
    <t>Przepompownia ścieków Mazura P-5 sek.2</t>
  </si>
  <si>
    <t>Przemysłowa dz. 10/11</t>
  </si>
  <si>
    <t>Szpitalna 10 dz. 513/141</t>
  </si>
  <si>
    <t xml:space="preserve">Przepompownia ścieków </t>
  </si>
  <si>
    <t>Przepompownia ścieków Wiadukt</t>
  </si>
  <si>
    <t>Antoniego Chruściela  dz 3188/57</t>
  </si>
  <si>
    <t>Jeziorna Ciechomice-408</t>
  </si>
  <si>
    <t>Oaza  dz. 344/11</t>
  </si>
  <si>
    <t>Łącka dz. 14-166/2</t>
  </si>
  <si>
    <t>Przepompownia ścieków III</t>
  </si>
  <si>
    <t>Gmury dz.1404/13</t>
  </si>
  <si>
    <t>Pocztowa 11 dz. 2406/12</t>
  </si>
  <si>
    <t>Szpitalna 7</t>
  </si>
  <si>
    <t>Pocztowa 1 (Odległa)</t>
  </si>
  <si>
    <t>Graniczna dz. 44/7</t>
  </si>
  <si>
    <t>Graniczna  dz. 91/77</t>
  </si>
  <si>
    <t>Janusza Korczaka  dz. 1678/1</t>
  </si>
  <si>
    <t>Strażacka dz. 2887/2</t>
  </si>
  <si>
    <t>Przepompownia ścieków COTEX</t>
  </si>
  <si>
    <t>C12B</t>
  </si>
  <si>
    <t>590243871043188708</t>
  </si>
  <si>
    <t>Swojska dz. 535/8</t>
  </si>
  <si>
    <t>Maszewska dz. 158/9</t>
  </si>
  <si>
    <t>ul. Sójki 49; Maszewo</t>
  </si>
  <si>
    <t>Browarna dz. Ciechomice 605/2, 683</t>
  </si>
  <si>
    <t>590243874040003531</t>
  </si>
  <si>
    <t>Przepompownia wód opadowych i roztopowych</t>
  </si>
  <si>
    <t>Otolińska dz. 33/3</t>
  </si>
  <si>
    <t xml:space="preserve">09-407 </t>
  </si>
  <si>
    <t>590243871016500261</t>
  </si>
  <si>
    <t>al. Marsz. J. Piłsudskiego
dz. 87/4, 1203/2</t>
  </si>
  <si>
    <t>Portowa, dz. 3085/2</t>
  </si>
  <si>
    <t>A. Chruściela dz. 3188/71, 3188/79</t>
  </si>
  <si>
    <t>Srebrna dz. 2020/2</t>
  </si>
  <si>
    <t>Zgodna dz. 1672/6</t>
  </si>
  <si>
    <t>Lipowa dz. 2379/1</t>
  </si>
  <si>
    <t>Grabówka dz. 1399/5</t>
  </si>
  <si>
    <t>T. Gierzyńskiego  dz. 1203/1</t>
  </si>
  <si>
    <t>Narodowych Sił Zbrojnych  dz.229/9</t>
  </si>
  <si>
    <t>Spółdzielcza, dz. 224/3</t>
  </si>
  <si>
    <t>Popłacińska, dz/ 2713/4, 2712/4, 2713/7</t>
  </si>
  <si>
    <t>590243871016496946</t>
  </si>
  <si>
    <t>590243871016568674</t>
  </si>
  <si>
    <t>590243871015975817</t>
  </si>
  <si>
    <t>590243871016466031</t>
  </si>
  <si>
    <t>590243871016327127</t>
  </si>
  <si>
    <t>590243871016216988</t>
  </si>
  <si>
    <t>590243871016816768</t>
  </si>
  <si>
    <t>590243871016182566</t>
  </si>
  <si>
    <t>590243871016693789</t>
  </si>
  <si>
    <t>590243871042884366</t>
  </si>
  <si>
    <t>590243871043215237</t>
  </si>
  <si>
    <t>kod pocztowy</t>
  </si>
  <si>
    <t>Suma szacowanej energii oddanej do sieci [MWh] w okresie od 01.01.2026 r. do 31.12.2026 r.</t>
  </si>
  <si>
    <t>Suma szacowanego zużycia energii [MWh] w okresie od 01.01.2026 r. do 31.12.2026 r.*</t>
  </si>
  <si>
    <t>*</t>
  </si>
  <si>
    <t>**</t>
  </si>
  <si>
    <t>Studnie głębinowe</t>
  </si>
  <si>
    <t xml:space="preserve">00087063 </t>
  </si>
  <si>
    <t xml:space="preserve">11753604 </t>
  </si>
  <si>
    <t xml:space="preserve">58007896 </t>
  </si>
  <si>
    <t xml:space="preserve">11544551 </t>
  </si>
  <si>
    <t xml:space="preserve">11621887 </t>
  </si>
  <si>
    <t xml:space="preserve">56418353 </t>
  </si>
  <si>
    <t xml:space="preserve">11731813 </t>
  </si>
  <si>
    <t xml:space="preserve">30663819 </t>
  </si>
  <si>
    <t xml:space="preserve">56421615 </t>
  </si>
  <si>
    <t xml:space="preserve">30675294 </t>
  </si>
  <si>
    <t xml:space="preserve">30095675 </t>
  </si>
  <si>
    <t xml:space="preserve">30674787 </t>
  </si>
  <si>
    <t xml:space="preserve">11896467 </t>
  </si>
  <si>
    <t xml:space="preserve">70038074 </t>
  </si>
  <si>
    <t xml:space="preserve">96637275 </t>
  </si>
  <si>
    <t xml:space="preserve">30940812 </t>
  </si>
  <si>
    <t xml:space="preserve">55137060 </t>
  </si>
  <si>
    <t xml:space="preserve">00102248 </t>
  </si>
  <si>
    <t xml:space="preserve">13232747 </t>
  </si>
  <si>
    <t xml:space="preserve">30064357 </t>
  </si>
  <si>
    <t xml:space="preserve">71439504 </t>
  </si>
  <si>
    <t xml:space="preserve">95148040 </t>
  </si>
  <si>
    <t xml:space="preserve">70038101 </t>
  </si>
  <si>
    <t xml:space="preserve">30218507 </t>
  </si>
  <si>
    <t xml:space="preserve">00136729 </t>
  </si>
  <si>
    <t xml:space="preserve">99865760 </t>
  </si>
  <si>
    <t xml:space="preserve">00159456 </t>
  </si>
  <si>
    <t xml:space="preserve">00135629 </t>
  </si>
  <si>
    <t xml:space="preserve">00086824 </t>
  </si>
  <si>
    <t xml:space="preserve">30675487 </t>
  </si>
  <si>
    <t xml:space="preserve">11666437 </t>
  </si>
  <si>
    <t xml:space="preserve">00086964 </t>
  </si>
  <si>
    <t xml:space="preserve">96461448 </t>
  </si>
  <si>
    <t xml:space="preserve">00095194 </t>
  </si>
  <si>
    <t xml:space="preserve">30677063 </t>
  </si>
  <si>
    <t xml:space="preserve">11720896 </t>
  </si>
  <si>
    <t xml:space="preserve">00055282 </t>
  </si>
  <si>
    <t xml:space="preserve">95647507 </t>
  </si>
  <si>
    <t xml:space="preserve">30095651 </t>
  </si>
  <si>
    <t xml:space="preserve">00122162 </t>
  </si>
  <si>
    <t xml:space="preserve">30678223 </t>
  </si>
  <si>
    <t xml:space="preserve">00102214 </t>
  </si>
  <si>
    <t xml:space="preserve">13381308 </t>
  </si>
  <si>
    <t xml:space="preserve">50158390 </t>
  </si>
  <si>
    <t xml:space="preserve">00136730 </t>
  </si>
  <si>
    <t xml:space="preserve">00122026 </t>
  </si>
  <si>
    <t xml:space="preserve">11560099 </t>
  </si>
  <si>
    <t xml:space="preserve">11791947 </t>
  </si>
  <si>
    <t xml:space="preserve">30217674 </t>
  </si>
  <si>
    <t xml:space="preserve">00067936 </t>
  </si>
  <si>
    <t xml:space="preserve">99865667 </t>
  </si>
  <si>
    <t xml:space="preserve">00086593 </t>
  </si>
  <si>
    <t xml:space="preserve">55502635 </t>
  </si>
  <si>
    <t xml:space="preserve">11716572 </t>
  </si>
  <si>
    <t xml:space="preserve">56413676 </t>
  </si>
  <si>
    <t xml:space="preserve">30096041 </t>
  </si>
  <si>
    <t xml:space="preserve">00102341 </t>
  </si>
  <si>
    <t xml:space="preserve">71438249 </t>
  </si>
  <si>
    <t xml:space="preserve">96461518 </t>
  </si>
  <si>
    <t xml:space="preserve">96150607 </t>
  </si>
  <si>
    <t xml:space="preserve">00135888 </t>
  </si>
  <si>
    <t xml:space="preserve">50643810 </t>
  </si>
  <si>
    <t xml:space="preserve">99865669 </t>
  </si>
  <si>
    <t xml:space="preserve">54390253 </t>
  </si>
  <si>
    <t xml:space="preserve">11886805 </t>
  </si>
  <si>
    <t xml:space="preserve">30648756 </t>
  </si>
  <si>
    <t xml:space="preserve">30049426 </t>
  </si>
  <si>
    <t xml:space="preserve">00051903 </t>
  </si>
  <si>
    <t xml:space="preserve">11820006 </t>
  </si>
  <si>
    <t xml:space="preserve">50643067 </t>
  </si>
  <si>
    <t xml:space="preserve">30475971 </t>
  </si>
  <si>
    <t xml:space="preserve">96461505 </t>
  </si>
  <si>
    <t xml:space="preserve">42881573 </t>
  </si>
  <si>
    <t xml:space="preserve">00122497 </t>
  </si>
  <si>
    <t xml:space="preserve">00101909 </t>
  </si>
  <si>
    <t xml:space="preserve">00109934 </t>
  </si>
  <si>
    <t xml:space="preserve">55503430 </t>
  </si>
  <si>
    <t xml:space="preserve">00110496 </t>
  </si>
  <si>
    <t xml:space="preserve">56421600 </t>
  </si>
  <si>
    <t xml:space="preserve">42881065 </t>
  </si>
  <si>
    <t xml:space="preserve">11671234 </t>
  </si>
  <si>
    <t xml:space="preserve">56418341 </t>
  </si>
  <si>
    <t xml:space="preserve">11753646 </t>
  </si>
  <si>
    <t xml:space="preserve">00159063 </t>
  </si>
  <si>
    <t xml:space="preserve">00122028 </t>
  </si>
  <si>
    <t xml:space="preserve">11897805 </t>
  </si>
  <si>
    <t xml:space="preserve">00135649 </t>
  </si>
  <si>
    <t xml:space="preserve">30072175 </t>
  </si>
  <si>
    <t xml:space="preserve">30006439 </t>
  </si>
  <si>
    <t xml:space="preserve">30675600 </t>
  </si>
  <si>
    <t xml:space="preserve">00101906 </t>
  </si>
  <si>
    <t xml:space="preserve">11543983 </t>
  </si>
  <si>
    <t xml:space="preserve">11731431 </t>
  </si>
  <si>
    <t xml:space="preserve">97569620 </t>
  </si>
  <si>
    <t xml:space="preserve">35056791 </t>
  </si>
  <si>
    <t>RAZEM:</t>
  </si>
  <si>
    <t>Zestawienie PPE w taryfach</t>
  </si>
  <si>
    <t>Władysława Nowickiego dz. 567</t>
  </si>
  <si>
    <t>Borowiczki-Pieńki dz.292/1, 292/3</t>
  </si>
  <si>
    <t>Grabówka dz. 1003/9</t>
  </si>
  <si>
    <t>w tym sumator</t>
  </si>
  <si>
    <t>Suma szacowanego zużycia energii uwzględnia szacowaną autokonsumpcję z istniejących instalacji OZE.</t>
  </si>
  <si>
    <t>Suma szacowanego zużycia energii [MWh] w okresie od 01.01.2027 r. do 31.12.2027 r.*</t>
  </si>
  <si>
    <t>Suma szacowanej energii oddanej do sieci [MWh] w okresie od 01.01.2027 r. do 31.12.2027 r.</t>
  </si>
  <si>
    <t>Dla PPE Studni głebinowych Borowiczki-Pieńki (Taryfa Bxx poz. nr 13) uwzględniono rozbudowę instalcji fotowoltaicznej z mocy zainstalowanej 49,68kW obecnie do mocy ~250kW po rozbudowie w systemie blokady zwrotu energii elektrycznej do sieci (tzw. zero-export). Uwzględniono także powiększoną autokonsumpcję o zakładane 200MWh/rok po rozbudowie.</t>
  </si>
  <si>
    <t>Dla PPE Oczyszczalnia ścieków, Przyłącze nr 1 i 2 (Taryfa Bxx poz. nr 1 i 2) uwzględniono budowę instalcji fotowoltaicznej o mocy zainstalowanej ok. 700kW. Uwzględniono także powiększoną autokonsumpcję z OZE.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</si>
</sst>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0.0"/>
    <numFmt numFmtId="166" formatCode="_-* #,##0.000_-;\-* #,##0.000_-;_-* &quot;-&quot;??_-;_-@_-"/>
    <numFmt numFmtId="167" formatCode="_-* #,##0.000\ _z_ł_-;\-* #,##0.000\ _z_ł_-;_-* &quot;-&quot;???\ _z_ł_-;_-@_-"/>
    <numFmt numFmtId="168" formatCode="0.000"/>
    <numFmt numFmtId="169" formatCode="#,##0.000_ ;\-#,##0.000\ "/>
    <numFmt numFmtId="170" formatCode="0.00&quot; **&quot;"/>
    <numFmt numFmtId="171" formatCode="0.00&quot;(49,68)**&quot;"/>
  </numFmts>
  <fonts count="35">
    <font>
      <sz val="10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1"/>
    </font>
    <font>
      <b/>
      <i/>
      <sz val="9"/>
      <color indexed="8"/>
      <name val="Times New Roman"/>
      <family val="1"/>
      <charset val="238"/>
    </font>
    <font>
      <b/>
      <i/>
      <sz val="9"/>
      <color indexed="8"/>
      <name val="Calibri"/>
      <family val="2"/>
      <charset val="238"/>
    </font>
    <font>
      <b/>
      <sz val="8"/>
      <name val="Arial"/>
      <family val="2"/>
      <charset val="1"/>
    </font>
    <font>
      <sz val="10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i/>
      <sz val="10"/>
      <color rgb="FF7F7F7F"/>
      <name val="Czcionka tekstu podstawowego"/>
      <family val="2"/>
      <charset val="238"/>
    </font>
    <font>
      <b/>
      <sz val="8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sz val="8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i/>
      <sz val="8"/>
      <color rgb="FF000000"/>
      <name val="Arial"/>
      <family val="2"/>
      <charset val="1"/>
    </font>
    <font>
      <b/>
      <i/>
      <sz val="9"/>
      <color rgb="FF000000"/>
      <name val="Arial"/>
      <family val="1"/>
      <charset val="238"/>
    </font>
    <font>
      <b/>
      <sz val="8"/>
      <color theme="1"/>
      <name val="Calibri"/>
      <family val="2"/>
      <charset val="238"/>
      <scheme val="minor"/>
    </font>
    <font>
      <sz val="8"/>
      <color rgb="FFFF0000"/>
      <name val="Arial"/>
      <family val="2"/>
      <charset val="1"/>
    </font>
    <font>
      <sz val="10"/>
      <color rgb="FFFF0000"/>
      <name val="Czcionka tekstu podstawowego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1"/>
    </font>
    <font>
      <b/>
      <i/>
      <sz val="9"/>
      <name val="Arial"/>
      <family val="1"/>
      <charset val="238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  <charset val="238"/>
    </font>
    <font>
      <i/>
      <sz val="10"/>
      <color theme="1"/>
      <name val="Czcionka tekstu podstawowego"/>
      <charset val="238"/>
    </font>
    <font>
      <b/>
      <i/>
      <sz val="10"/>
      <color theme="1"/>
      <name val="Czcionka tekstu podstawowego"/>
      <charset val="238"/>
    </font>
    <font>
      <sz val="10"/>
      <name val="Czcionka tekstu podstawowego"/>
      <family val="2"/>
      <charset val="238"/>
    </font>
    <font>
      <b/>
      <sz val="10"/>
      <name val="Arial"/>
      <family val="2"/>
      <charset val="1"/>
    </font>
    <font>
      <sz val="10"/>
      <color theme="0" tint="-0.14999847407452621"/>
      <name val="Czcionka tekstu podstawowego"/>
      <charset val="238"/>
    </font>
    <font>
      <b/>
      <sz val="10"/>
      <color theme="0" tint="-0.1499984740745262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8"/>
      <color theme="1"/>
      <name val="Czcionka tekstu podstawowego"/>
      <charset val="238"/>
    </font>
    <font>
      <sz val="8"/>
      <color rgb="FFFF0000"/>
      <name val="Czcionka tekstu podstawowego"/>
      <family val="2"/>
      <charset val="238"/>
    </font>
    <font>
      <sz val="8"/>
      <name val="Czcionka tekstu podstawowego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  <bgColor rgb="FFD9D9D9"/>
      </patternFill>
    </fill>
    <fill>
      <patternFill patternType="solid">
        <fgColor rgb="FFD9D9D9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/>
      <top style="thin">
        <color rgb="FFABABAB"/>
      </top>
      <bottom style="thin">
        <color rgb="FFABABAB"/>
      </bottom>
      <diagonal/>
    </border>
    <border>
      <left/>
      <right style="thin">
        <color rgb="FFABABAB"/>
      </right>
      <top style="thin">
        <color rgb="FFABABAB"/>
      </top>
      <bottom/>
      <diagonal/>
    </border>
    <border>
      <left/>
      <right style="thin">
        <color rgb="FFABABAB"/>
      </right>
      <top/>
      <bottom/>
      <diagonal/>
    </border>
    <border>
      <left/>
      <right style="thin">
        <color rgb="FFABABAB"/>
      </right>
      <top style="thin">
        <color rgb="FFABABAB"/>
      </top>
      <bottom style="thin">
        <color rgb="FFABABAB"/>
      </bottom>
      <diagonal/>
    </border>
    <border>
      <left/>
      <right/>
      <top style="thin">
        <color rgb="FFABABAB"/>
      </top>
      <bottom/>
      <diagonal/>
    </border>
    <border>
      <left/>
      <right/>
      <top style="thin">
        <color rgb="FFABABAB"/>
      </top>
      <bottom style="thin">
        <color rgb="FFABABAB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164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1" fillId="0" borderId="0"/>
    <xf numFmtId="0" fontId="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3"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3" fontId="10" fillId="0" borderId="1" xfId="0" applyNumberFormat="1" applyFont="1" applyBorder="1" applyAlignment="1">
      <alignment vertical="center"/>
    </xf>
    <xf numFmtId="3" fontId="9" fillId="0" borderId="1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2" xfId="0" pivotButton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right" vertical="center"/>
    </xf>
    <xf numFmtId="3" fontId="13" fillId="0" borderId="1" xfId="0" applyNumberFormat="1" applyFont="1" applyBorder="1" applyAlignment="1">
      <alignment horizontal="right" vertical="center"/>
    </xf>
    <xf numFmtId="0" fontId="12" fillId="0" borderId="1" xfId="0" applyFont="1" applyBorder="1" applyAlignment="1">
      <alignment horizontal="right" vertical="center"/>
    </xf>
    <xf numFmtId="3" fontId="0" fillId="0" borderId="0" xfId="0" applyNumberFormat="1"/>
    <xf numFmtId="0" fontId="0" fillId="0" borderId="0" xfId="0" applyAlignment="1">
      <alignment horizontal="center"/>
    </xf>
    <xf numFmtId="1" fontId="0" fillId="0" borderId="0" xfId="0" applyNumberFormat="1"/>
    <xf numFmtId="167" fontId="0" fillId="0" borderId="0" xfId="0" applyNumberFormat="1"/>
    <xf numFmtId="4" fontId="0" fillId="0" borderId="0" xfId="0" applyNumberFormat="1"/>
    <xf numFmtId="166" fontId="6" fillId="0" borderId="0" xfId="1" applyNumberFormat="1" applyFont="1"/>
    <xf numFmtId="0" fontId="0" fillId="4" borderId="0" xfId="0" applyFill="1"/>
    <xf numFmtId="166" fontId="17" fillId="0" borderId="1" xfId="1" applyNumberFormat="1" applyFont="1" applyBorder="1" applyAlignment="1">
      <alignment vertical="center"/>
    </xf>
    <xf numFmtId="0" fontId="18" fillId="0" borderId="0" xfId="0" applyFont="1"/>
    <xf numFmtId="0" fontId="18" fillId="0" borderId="0" xfId="0" applyFont="1" applyAlignment="1">
      <alignment horizontal="center"/>
    </xf>
    <xf numFmtId="166" fontId="2" fillId="0" borderId="1" xfId="1" applyNumberFormat="1" applyFont="1" applyBorder="1" applyAlignment="1">
      <alignment vertical="center"/>
    </xf>
    <xf numFmtId="166" fontId="5" fillId="3" borderId="1" xfId="1" applyNumberFormat="1" applyFont="1" applyFill="1" applyBorder="1" applyAlignment="1">
      <alignment horizontal="left" vertical="center"/>
    </xf>
    <xf numFmtId="166" fontId="5" fillId="3" borderId="1" xfId="1" applyNumberFormat="1" applyFont="1" applyFill="1" applyBorder="1" applyAlignment="1">
      <alignment vertical="center"/>
    </xf>
    <xf numFmtId="166" fontId="2" fillId="4" borderId="1" xfId="1" applyNumberFormat="1" applyFont="1" applyFill="1" applyBorder="1" applyAlignment="1">
      <alignment vertical="center"/>
    </xf>
    <xf numFmtId="0" fontId="25" fillId="0" borderId="0" xfId="0" quotePrefix="1" applyFont="1" applyAlignment="1">
      <alignment horizontal="center"/>
    </xf>
    <xf numFmtId="0" fontId="26" fillId="0" borderId="0" xfId="0" quotePrefix="1" applyFont="1" applyAlignment="1">
      <alignment horizontal="right"/>
    </xf>
    <xf numFmtId="0" fontId="17" fillId="0" borderId="12" xfId="0" applyFont="1" applyBorder="1"/>
    <xf numFmtId="0" fontId="17" fillId="0" borderId="13" xfId="0" applyFont="1" applyBorder="1"/>
    <xf numFmtId="0" fontId="27" fillId="0" borderId="0" xfId="0" applyFont="1"/>
    <xf numFmtId="166" fontId="5" fillId="3" borderId="1" xfId="1" applyNumberFormat="1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left" vertical="center"/>
    </xf>
    <xf numFmtId="166" fontId="5" fillId="0" borderId="1" xfId="1" applyNumberFormat="1" applyFont="1" applyFill="1" applyBorder="1" applyAlignment="1">
      <alignment vertical="center"/>
    </xf>
    <xf numFmtId="166" fontId="2" fillId="0" borderId="1" xfId="1" applyNumberFormat="1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1" fontId="22" fillId="0" borderId="1" xfId="0" applyNumberFormat="1" applyFont="1" applyBorder="1" applyAlignment="1">
      <alignment horizontal="center" vertical="center" wrapText="1"/>
    </xf>
    <xf numFmtId="166" fontId="23" fillId="0" borderId="1" xfId="1" applyNumberFormat="1" applyFont="1" applyFill="1" applyBorder="1" applyAlignment="1">
      <alignment horizontal="left" vertical="center"/>
    </xf>
    <xf numFmtId="166" fontId="22" fillId="0" borderId="1" xfId="1" applyNumberFormat="1" applyFont="1" applyFill="1" applyBorder="1" applyAlignment="1">
      <alignment vertical="center"/>
    </xf>
    <xf numFmtId="169" fontId="5" fillId="3" borderId="1" xfId="1" applyNumberFormat="1" applyFont="1" applyFill="1" applyBorder="1" applyAlignment="1">
      <alignment vertical="center"/>
    </xf>
    <xf numFmtId="49" fontId="23" fillId="0" borderId="1" xfId="0" quotePrefix="1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166" fontId="23" fillId="0" borderId="1" xfId="1" applyNumberFormat="1" applyFont="1" applyFill="1" applyBorder="1" applyAlignment="1">
      <alignment horizontal="center" vertical="center"/>
    </xf>
    <xf numFmtId="166" fontId="22" fillId="0" borderId="1" xfId="1" applyNumberFormat="1" applyFont="1" applyFill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 wrapText="1"/>
    </xf>
    <xf numFmtId="168" fontId="23" fillId="0" borderId="1" xfId="0" applyNumberFormat="1" applyFont="1" applyBorder="1" applyAlignment="1">
      <alignment horizontal="center" vertical="center"/>
    </xf>
    <xf numFmtId="2" fontId="23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2" fontId="2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quotePrefix="1" applyNumberFormat="1" applyFont="1" applyBorder="1" applyAlignment="1">
      <alignment horizontal="center" vertical="center"/>
    </xf>
    <xf numFmtId="49" fontId="2" fillId="0" borderId="1" xfId="5" applyNumberFormat="1" applyFont="1" applyFill="1" applyBorder="1" applyAlignment="1">
      <alignment horizontal="center" vertical="center" wrapText="1"/>
    </xf>
    <xf numFmtId="165" fontId="2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4" fillId="0" borderId="1" xfId="0" applyFont="1" applyBorder="1" applyAlignment="1">
      <alignment vertical="center"/>
    </xf>
    <xf numFmtId="0" fontId="23" fillId="0" borderId="1" xfId="0" applyFont="1" applyBorder="1" applyAlignment="1">
      <alignment vertical="center"/>
    </xf>
    <xf numFmtId="165" fontId="23" fillId="0" borderId="1" xfId="0" applyNumberFormat="1" applyFont="1" applyBorder="1" applyAlignment="1">
      <alignment horizontal="center" vertical="center"/>
    </xf>
    <xf numFmtId="0" fontId="24" fillId="0" borderId="1" xfId="0" quotePrefix="1" applyFont="1" applyBorder="1" applyAlignment="1">
      <alignment vertical="center"/>
    </xf>
    <xf numFmtId="166" fontId="2" fillId="0" borderId="1" xfId="1" applyNumberFormat="1" applyFont="1" applyFill="1" applyBorder="1" applyAlignment="1">
      <alignment horizontal="left" vertical="center"/>
    </xf>
    <xf numFmtId="0" fontId="18" fillId="0" borderId="0" xfId="0" applyFont="1" applyAlignment="1">
      <alignment horizontal="right"/>
    </xf>
    <xf numFmtId="170" fontId="23" fillId="5" borderId="1" xfId="0" applyNumberFormat="1" applyFont="1" applyFill="1" applyBorder="1" applyAlignment="1">
      <alignment horizontal="center" vertical="center"/>
    </xf>
    <xf numFmtId="0" fontId="29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31" fillId="6" borderId="1" xfId="0" applyFont="1" applyFill="1" applyBorder="1" applyAlignment="1">
      <alignment horizontal="center"/>
    </xf>
    <xf numFmtId="0" fontId="31" fillId="0" borderId="0" xfId="0" applyFont="1"/>
    <xf numFmtId="2" fontId="5" fillId="3" borderId="1" xfId="1" applyNumberFormat="1" applyFont="1" applyFill="1" applyBorder="1" applyAlignment="1">
      <alignment vertical="center"/>
    </xf>
    <xf numFmtId="168" fontId="28" fillId="3" borderId="1" xfId="1" applyNumberFormat="1" applyFont="1" applyFill="1" applyBorder="1" applyAlignment="1">
      <alignment vertical="center"/>
    </xf>
    <xf numFmtId="168" fontId="22" fillId="0" borderId="1" xfId="1" applyNumberFormat="1" applyFont="1" applyFill="1" applyBorder="1" applyAlignment="1">
      <alignment vertical="center"/>
    </xf>
    <xf numFmtId="168" fontId="23" fillId="0" borderId="1" xfId="1" applyNumberFormat="1" applyFont="1" applyFill="1" applyBorder="1" applyAlignment="1">
      <alignment horizontal="right" vertical="center"/>
    </xf>
    <xf numFmtId="0" fontId="24" fillId="0" borderId="1" xfId="0" quotePrefix="1" applyFont="1" applyBorder="1" applyAlignment="1">
      <alignment vertical="center" wrapText="1"/>
    </xf>
    <xf numFmtId="168" fontId="23" fillId="0" borderId="1" xfId="0" applyNumberFormat="1" applyFont="1" applyBorder="1" applyAlignment="1">
      <alignment horizontal="center" vertical="center" wrapText="1"/>
    </xf>
    <xf numFmtId="168" fontId="22" fillId="0" borderId="1" xfId="0" applyNumberFormat="1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171" fontId="23" fillId="5" borderId="1" xfId="0" applyNumberFormat="1" applyFont="1" applyFill="1" applyBorder="1" applyAlignment="1">
      <alignment horizontal="center" vertical="center"/>
    </xf>
    <xf numFmtId="0" fontId="18" fillId="5" borderId="0" xfId="0" applyFont="1" applyFill="1" applyAlignment="1">
      <alignment horizontal="right"/>
    </xf>
    <xf numFmtId="168" fontId="23" fillId="5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4" fillId="2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168" fontId="23" fillId="0" borderId="15" xfId="0" applyNumberFormat="1" applyFont="1" applyBorder="1" applyAlignment="1">
      <alignment horizontal="center" vertical="center"/>
    </xf>
    <xf numFmtId="168" fontId="23" fillId="0" borderId="14" xfId="0" applyNumberFormat="1" applyFont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left" vertical="center" wrapText="1"/>
    </xf>
    <xf numFmtId="0" fontId="33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32" fillId="0" borderId="16" xfId="0" applyFont="1" applyBorder="1" applyAlignment="1">
      <alignment horizontal="center"/>
    </xf>
    <xf numFmtId="49" fontId="23" fillId="0" borderId="15" xfId="0" applyNumberFormat="1" applyFont="1" applyBorder="1" applyAlignment="1">
      <alignment horizontal="center" vertical="center"/>
    </xf>
    <xf numFmtId="49" fontId="23" fillId="0" borderId="14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166" fontId="2" fillId="0" borderId="15" xfId="1" applyNumberFormat="1" applyFont="1" applyBorder="1" applyAlignment="1">
      <alignment horizontal="center" vertical="center"/>
    </xf>
    <xf numFmtId="166" fontId="2" fillId="0" borderId="14" xfId="1" applyNumberFormat="1" applyFont="1" applyBorder="1" applyAlignment="1">
      <alignment horizontal="center" vertical="center"/>
    </xf>
    <xf numFmtId="166" fontId="22" fillId="5" borderId="15" xfId="1" applyNumberFormat="1" applyFont="1" applyFill="1" applyBorder="1" applyAlignment="1">
      <alignment horizontal="center" vertical="center"/>
    </xf>
    <xf numFmtId="166" fontId="22" fillId="5" borderId="14" xfId="1" applyNumberFormat="1" applyFont="1" applyFill="1" applyBorder="1" applyAlignment="1">
      <alignment horizontal="center" vertical="center"/>
    </xf>
    <xf numFmtId="168" fontId="23" fillId="0" borderId="1" xfId="0" applyNumberFormat="1" applyFont="1" applyBorder="1" applyAlignment="1">
      <alignment horizontal="center" vertical="center"/>
    </xf>
    <xf numFmtId="166" fontId="23" fillId="5" borderId="15" xfId="1" applyNumberFormat="1" applyFont="1" applyFill="1" applyBorder="1" applyAlignment="1">
      <alignment horizontal="center" vertical="center"/>
    </xf>
    <xf numFmtId="166" fontId="23" fillId="5" borderId="14" xfId="1" applyNumberFormat="1" applyFont="1" applyFill="1" applyBorder="1" applyAlignment="1">
      <alignment horizontal="center" vertical="center"/>
    </xf>
  </cellXfs>
  <cellStyles count="10">
    <cellStyle name="Dziesiętny" xfId="1" builtinId="3"/>
    <cellStyle name="Dziesiętny 2" xfId="2" xr:uid="{00000000-0005-0000-0000-000001000000}"/>
    <cellStyle name="Dziesiętny 9" xfId="6" xr:uid="{7DB50104-21CE-4368-AC86-F91E1D130EF3}"/>
    <cellStyle name="Normalny" xfId="0" builtinId="0"/>
    <cellStyle name="Normalny 2" xfId="3" xr:uid="{00000000-0005-0000-0000-000003000000}"/>
    <cellStyle name="Normalny 2 10" xfId="4" xr:uid="{00000000-0005-0000-0000-000004000000}"/>
    <cellStyle name="Procentowy 2" xfId="7" xr:uid="{A7E71EE1-10C1-4564-8D66-B9D80C210C13}"/>
    <cellStyle name="Procentowy 4" xfId="9" xr:uid="{B9EE584E-C3B2-470A-898D-B07245381389}"/>
    <cellStyle name="Tekst objaśnienia" xfId="5" builtinId="53"/>
    <cellStyle name="Walutowy 2" xfId="8" xr:uid="{EA0281DC-07AD-4010-81BC-82707C4429B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aulina Myzia" refreshedDate="43738.304225925924" createdVersion="1" refreshedVersion="4" recordCount="72" upgradeOnRefresh="1" xr:uid="{00000000-000A-0000-FFFF-FFFF02000000}">
  <cacheSource type="worksheet">
    <worksheetSource ref="A1:E73" sheet="Arkusz3"/>
  </cacheSource>
  <cacheFields count="5">
    <cacheField name="Taryfa" numFmtId="0">
      <sharedItems count="7">
        <s v="B23"/>
        <s v="B22"/>
        <s v="B21"/>
        <s v="C11"/>
        <s v="C12A"/>
        <s v="C12b"/>
        <s v="C21"/>
      </sharedItems>
    </cacheField>
    <cacheField name="strefa I" numFmtId="0">
      <sharedItems containsSemiMixedTypes="0" containsString="0" containsNumber="1" containsInteger="1" minValue="0" maxValue="1163457"/>
    </cacheField>
    <cacheField name="strefa II" numFmtId="0">
      <sharedItems containsSemiMixedTypes="0" containsString="0" containsNumber="1" containsInteger="1" minValue="0" maxValue="240241"/>
    </cacheField>
    <cacheField name="strefa III" numFmtId="0">
      <sharedItems containsSemiMixedTypes="0" containsString="0" containsNumber="1" containsInteger="1" minValue="0" maxValue="1145722"/>
    </cacheField>
    <cacheField name="razem" numFmtId="0">
      <sharedItems containsSemiMixedTypes="0" containsString="0" containsNumber="1" containsInteger="1" minValue="0" maxValue="170783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2">
  <r>
    <x v="0"/>
    <n v="145886"/>
    <n v="99952"/>
    <n v="594956"/>
    <n v="840794"/>
  </r>
  <r>
    <x v="0"/>
    <n v="162176"/>
    <n v="132208"/>
    <n v="721288"/>
    <n v="1015672"/>
  </r>
  <r>
    <x v="0"/>
    <n v="262415"/>
    <n v="172149"/>
    <n v="928263"/>
    <n v="1362827"/>
  </r>
  <r>
    <x v="0"/>
    <n v="346227"/>
    <n v="215885"/>
    <n v="1145722"/>
    <n v="1707834"/>
  </r>
  <r>
    <x v="0"/>
    <n v="25473"/>
    <n v="19494"/>
    <n v="92114"/>
    <n v="137081"/>
  </r>
  <r>
    <x v="1"/>
    <n v="89637"/>
    <n v="240241"/>
    <n v="0"/>
    <n v="329878"/>
  </r>
  <r>
    <x v="1"/>
    <n v="79697"/>
    <n v="210875"/>
    <n v="0"/>
    <n v="290572"/>
  </r>
  <r>
    <x v="2"/>
    <n v="106397"/>
    <n v="0"/>
    <n v="0"/>
    <n v="106397"/>
  </r>
  <r>
    <x v="2"/>
    <n v="108987"/>
    <n v="0"/>
    <n v="0"/>
    <n v="108987"/>
  </r>
  <r>
    <x v="0"/>
    <n v="14059"/>
    <n v="10298"/>
    <n v="52583"/>
    <n v="76940"/>
  </r>
  <r>
    <x v="0"/>
    <n v="48554"/>
    <n v="16162"/>
    <n v="186984"/>
    <n v="251700"/>
  </r>
  <r>
    <x v="2"/>
    <n v="1163457"/>
    <n v="0"/>
    <n v="0"/>
    <n v="1163457"/>
  </r>
  <r>
    <x v="0"/>
    <n v="152857"/>
    <n v="72318"/>
    <n v="572276"/>
    <n v="797451"/>
  </r>
  <r>
    <x v="3"/>
    <n v="49500"/>
    <n v="0"/>
    <n v="0"/>
    <n v="49500"/>
  </r>
  <r>
    <x v="3"/>
    <n v="6238"/>
    <n v="0"/>
    <n v="0"/>
    <n v="6238"/>
  </r>
  <r>
    <x v="3"/>
    <n v="32624"/>
    <n v="0"/>
    <n v="0"/>
    <n v="32624"/>
  </r>
  <r>
    <x v="3"/>
    <n v="0"/>
    <n v="0"/>
    <n v="0"/>
    <n v="0"/>
  </r>
  <r>
    <x v="3"/>
    <n v="10702"/>
    <n v="0"/>
    <n v="0"/>
    <n v="10702"/>
  </r>
  <r>
    <x v="3"/>
    <n v="13183"/>
    <n v="0"/>
    <n v="0"/>
    <n v="13183"/>
  </r>
  <r>
    <x v="3"/>
    <n v="7520"/>
    <n v="0"/>
    <n v="0"/>
    <n v="7520"/>
  </r>
  <r>
    <x v="3"/>
    <n v="2188"/>
    <n v="0"/>
    <n v="0"/>
    <n v="2188"/>
  </r>
  <r>
    <x v="3"/>
    <n v="523"/>
    <n v="0"/>
    <n v="0"/>
    <n v="523"/>
  </r>
  <r>
    <x v="3"/>
    <n v="5036"/>
    <n v="0"/>
    <n v="0"/>
    <n v="5036"/>
  </r>
  <r>
    <x v="3"/>
    <n v="963"/>
    <n v="0"/>
    <n v="0"/>
    <n v="963"/>
  </r>
  <r>
    <x v="3"/>
    <n v="658"/>
    <n v="0"/>
    <n v="0"/>
    <n v="658"/>
  </r>
  <r>
    <x v="3"/>
    <n v="1974"/>
    <n v="0"/>
    <n v="0"/>
    <n v="1974"/>
  </r>
  <r>
    <x v="3"/>
    <n v="1934"/>
    <n v="0"/>
    <n v="0"/>
    <n v="1934"/>
  </r>
  <r>
    <x v="3"/>
    <n v="1246"/>
    <n v="0"/>
    <n v="0"/>
    <n v="1246"/>
  </r>
  <r>
    <x v="3"/>
    <n v="1348"/>
    <n v="0"/>
    <n v="0"/>
    <n v="1348"/>
  </r>
  <r>
    <x v="3"/>
    <n v="603"/>
    <n v="0"/>
    <n v="0"/>
    <n v="603"/>
  </r>
  <r>
    <x v="3"/>
    <n v="431"/>
    <n v="0"/>
    <n v="0"/>
    <n v="431"/>
  </r>
  <r>
    <x v="3"/>
    <n v="406"/>
    <n v="0"/>
    <n v="0"/>
    <n v="406"/>
  </r>
  <r>
    <x v="3"/>
    <n v="2439"/>
    <n v="0"/>
    <n v="0"/>
    <n v="2439"/>
  </r>
  <r>
    <x v="3"/>
    <n v="900"/>
    <n v="0"/>
    <n v="0"/>
    <n v="900"/>
  </r>
  <r>
    <x v="3"/>
    <n v="505"/>
    <n v="0"/>
    <n v="0"/>
    <n v="505"/>
  </r>
  <r>
    <x v="3"/>
    <n v="6771"/>
    <n v="0"/>
    <n v="0"/>
    <n v="6771"/>
  </r>
  <r>
    <x v="3"/>
    <n v="650"/>
    <n v="0"/>
    <n v="0"/>
    <n v="650"/>
  </r>
  <r>
    <x v="3"/>
    <n v="650"/>
    <n v="0"/>
    <n v="0"/>
    <n v="650"/>
  </r>
  <r>
    <x v="3"/>
    <n v="338"/>
    <n v="0"/>
    <n v="0"/>
    <n v="338"/>
  </r>
  <r>
    <x v="3"/>
    <n v="475"/>
    <n v="0"/>
    <n v="0"/>
    <n v="475"/>
  </r>
  <r>
    <x v="3"/>
    <n v="312"/>
    <n v="0"/>
    <n v="0"/>
    <n v="312"/>
  </r>
  <r>
    <x v="3"/>
    <n v="4239"/>
    <n v="0"/>
    <n v="0"/>
    <n v="4239"/>
  </r>
  <r>
    <x v="3"/>
    <n v="676"/>
    <n v="0"/>
    <n v="0"/>
    <n v="676"/>
  </r>
  <r>
    <x v="3"/>
    <n v="540"/>
    <n v="0"/>
    <n v="0"/>
    <n v="540"/>
  </r>
  <r>
    <x v="3"/>
    <n v="604"/>
    <n v="0"/>
    <n v="0"/>
    <n v="604"/>
  </r>
  <r>
    <x v="3"/>
    <n v="246"/>
    <n v="0"/>
    <n v="0"/>
    <n v="246"/>
  </r>
  <r>
    <x v="3"/>
    <n v="295"/>
    <n v="0"/>
    <n v="0"/>
    <n v="295"/>
  </r>
  <r>
    <x v="3"/>
    <n v="377"/>
    <n v="0"/>
    <n v="0"/>
    <n v="377"/>
  </r>
  <r>
    <x v="3"/>
    <n v="108"/>
    <n v="0"/>
    <n v="0"/>
    <n v="108"/>
  </r>
  <r>
    <x v="3"/>
    <n v="289"/>
    <n v="0"/>
    <n v="0"/>
    <n v="289"/>
  </r>
  <r>
    <x v="4"/>
    <n v="232"/>
    <n v="676"/>
    <n v="0"/>
    <n v="908"/>
  </r>
  <r>
    <x v="3"/>
    <n v="582"/>
    <n v="0"/>
    <n v="0"/>
    <n v="582"/>
  </r>
  <r>
    <x v="3"/>
    <n v="183"/>
    <n v="0"/>
    <n v="0"/>
    <n v="183"/>
  </r>
  <r>
    <x v="3"/>
    <n v="328"/>
    <n v="0"/>
    <n v="0"/>
    <n v="328"/>
  </r>
  <r>
    <x v="3"/>
    <n v="589"/>
    <n v="0"/>
    <n v="0"/>
    <n v="589"/>
  </r>
  <r>
    <x v="3"/>
    <n v="294"/>
    <n v="0"/>
    <n v="0"/>
    <n v="294"/>
  </r>
  <r>
    <x v="3"/>
    <n v="141"/>
    <n v="0"/>
    <n v="0"/>
    <n v="141"/>
  </r>
  <r>
    <x v="3"/>
    <n v="41"/>
    <n v="0"/>
    <n v="0"/>
    <n v="41"/>
  </r>
  <r>
    <x v="3"/>
    <n v="380"/>
    <n v="0"/>
    <n v="0"/>
    <n v="380"/>
  </r>
  <r>
    <x v="3"/>
    <n v="176"/>
    <n v="0"/>
    <n v="0"/>
    <n v="176"/>
  </r>
  <r>
    <x v="4"/>
    <n v="664"/>
    <n v="1328"/>
    <n v="0"/>
    <n v="1992"/>
  </r>
  <r>
    <x v="5"/>
    <n v="112"/>
    <n v="88"/>
    <n v="0"/>
    <n v="200"/>
  </r>
  <r>
    <x v="6"/>
    <n v="65392"/>
    <n v="0"/>
    <n v="0"/>
    <n v="65392"/>
  </r>
  <r>
    <x v="6"/>
    <n v="56750"/>
    <n v="0"/>
    <n v="0"/>
    <n v="56750"/>
  </r>
  <r>
    <x v="6"/>
    <n v="28993"/>
    <n v="0"/>
    <n v="0"/>
    <n v="28993"/>
  </r>
  <r>
    <x v="6"/>
    <n v="2456"/>
    <n v="0"/>
    <n v="0"/>
    <n v="2456"/>
  </r>
  <r>
    <x v="3"/>
    <n v="637"/>
    <n v="0"/>
    <n v="0"/>
    <n v="637"/>
  </r>
  <r>
    <x v="3"/>
    <n v="784"/>
    <n v="0"/>
    <n v="0"/>
    <n v="784"/>
  </r>
  <r>
    <x v="3"/>
    <n v="324"/>
    <n v="0"/>
    <n v="0"/>
    <n v="324"/>
  </r>
  <r>
    <x v="3"/>
    <n v="1505"/>
    <n v="0"/>
    <n v="0"/>
    <n v="1505"/>
  </r>
  <r>
    <x v="3"/>
    <n v="300"/>
    <n v="0"/>
    <n v="0"/>
    <n v="300"/>
  </r>
  <r>
    <x v="3"/>
    <n v="496"/>
    <n v="0"/>
    <n v="0"/>
    <n v="49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Tabela przestawna1" cacheId="0" applyNumberFormats="0" applyBorderFormats="0" applyFontFormats="0" applyPatternFormats="0" applyAlignmentFormats="0" applyWidthHeightFormats="1" dataCaption="Dane" updatedVersion="5" showMemberPropertyTips="0" useAutoFormatting="1" itemPrintTitles="1" createdVersion="1" indent="0" compact="0" compactData="0" gridDropZones="1">
  <location ref="H1:K10" firstHeaderRow="1" firstDataRow="2" firstDataCol="1"/>
  <pivotFields count="5">
    <pivotField axis="axisRow" compact="0" outline="0" subtotalTop="0" showAll="0" includeNewItemsInFilter="1">
      <items count="8">
        <item x="2"/>
        <item x="1"/>
        <item x="0"/>
        <item x="3"/>
        <item x="4"/>
        <item x="5"/>
        <item x="6"/>
        <item t="default"/>
      </items>
    </pivotField>
    <pivotField dataField="1" compact="0" numFmtId="3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  <pivotField compact="0" numFmtId="3" outline="0" subtotalTop="0" showAll="0" includeNewItemsInFilter="1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uma z strefa I" fld="1" baseField="0" baseItem="0"/>
    <dataField name="Suma z strefa II" fld="2" baseField="0" baseItem="0"/>
    <dataField name="Suma z strefa III" fld="3" baseField="0" baseItem="0"/>
  </dataField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3E00A-865C-4F23-A0A6-8E4A31F2BAA9}">
  <sheetPr>
    <pageSetUpPr fitToPage="1"/>
  </sheetPr>
  <dimension ref="A1:X122"/>
  <sheetViews>
    <sheetView topLeftCell="A2" workbookViewId="0">
      <pane xSplit="7" ySplit="4" topLeftCell="H6" activePane="bottomRight" state="frozen"/>
      <selection activeCell="A2" sqref="A2"/>
      <selection pane="topRight" activeCell="H2" sqref="H2"/>
      <selection pane="bottomLeft" activeCell="A6" sqref="A6"/>
      <selection pane="bottomRight" activeCell="C76" sqref="C76:D76"/>
    </sheetView>
  </sheetViews>
  <sheetFormatPr defaultRowHeight="12.75"/>
  <cols>
    <col min="1" max="1" width="3.42578125" bestFit="1" customWidth="1"/>
    <col min="2" max="2" width="28.140625" customWidth="1"/>
    <col min="3" max="3" width="38.5703125" customWidth="1"/>
    <col min="4" max="4" width="29.85546875" customWidth="1"/>
    <col min="5" max="5" width="8.42578125" customWidth="1"/>
    <col min="6" max="6" width="7" customWidth="1"/>
    <col min="7" max="7" width="17.5703125" style="24" customWidth="1"/>
    <col min="8" max="8" width="12.5703125" style="24" customWidth="1"/>
    <col min="11" max="11" width="12" style="41" bestFit="1" customWidth="1"/>
    <col min="12" max="12" width="8" customWidth="1"/>
    <col min="13" max="13" width="24" customWidth="1"/>
    <col min="14" max="14" width="10.5703125" style="25" customWidth="1"/>
    <col min="15" max="16" width="10" customWidth="1"/>
    <col min="17" max="17" width="12.7109375" customWidth="1"/>
    <col min="18" max="18" width="17.42578125" customWidth="1"/>
    <col min="19" max="19" width="4.42578125" customWidth="1"/>
  </cols>
  <sheetData>
    <row r="1" spans="1:24">
      <c r="A1" s="98"/>
      <c r="B1" s="98"/>
      <c r="C1" s="98"/>
    </row>
    <row r="2" spans="1:24">
      <c r="A2" s="99" t="s">
        <v>18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</row>
    <row r="3" spans="1:24" ht="15" customHeight="1">
      <c r="A3" s="100" t="s">
        <v>19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</row>
    <row r="4" spans="1:24" ht="21.75" customHeight="1">
      <c r="A4" s="101" t="s">
        <v>20</v>
      </c>
      <c r="B4" s="101" t="s">
        <v>21</v>
      </c>
      <c r="C4" s="101" t="s">
        <v>22</v>
      </c>
      <c r="D4" s="101" t="s">
        <v>23</v>
      </c>
      <c r="E4" s="101" t="s">
        <v>264</v>
      </c>
      <c r="F4" s="101" t="s">
        <v>24</v>
      </c>
      <c r="G4" s="101" t="s">
        <v>25</v>
      </c>
      <c r="H4" s="102" t="s">
        <v>26</v>
      </c>
      <c r="I4" s="101" t="s">
        <v>0</v>
      </c>
      <c r="J4" s="101" t="s">
        <v>178</v>
      </c>
      <c r="K4" s="101" t="s">
        <v>191</v>
      </c>
      <c r="L4" s="101"/>
      <c r="M4" s="101"/>
      <c r="N4" s="101" t="s">
        <v>266</v>
      </c>
      <c r="O4" s="101"/>
      <c r="P4" s="101"/>
      <c r="Q4" s="101"/>
      <c r="R4" s="97" t="s">
        <v>27</v>
      </c>
    </row>
    <row r="5" spans="1:24" ht="45" customHeight="1">
      <c r="A5" s="101"/>
      <c r="B5" s="101"/>
      <c r="C5" s="101"/>
      <c r="D5" s="101"/>
      <c r="E5" s="101"/>
      <c r="F5" s="101"/>
      <c r="G5" s="101"/>
      <c r="H5" s="102"/>
      <c r="I5" s="101"/>
      <c r="J5" s="101"/>
      <c r="K5" s="43" t="s">
        <v>196</v>
      </c>
      <c r="L5" s="43" t="s">
        <v>192</v>
      </c>
      <c r="M5" s="43" t="s">
        <v>265</v>
      </c>
      <c r="N5" s="51" t="s">
        <v>8</v>
      </c>
      <c r="O5" s="43" t="s">
        <v>9</v>
      </c>
      <c r="P5" s="43" t="s">
        <v>10</v>
      </c>
      <c r="Q5" s="43" t="s">
        <v>11</v>
      </c>
      <c r="R5" s="97"/>
    </row>
    <row r="6" spans="1:24">
      <c r="A6" s="46">
        <v>1</v>
      </c>
      <c r="B6" s="47" t="s">
        <v>18</v>
      </c>
      <c r="C6" s="47" t="s">
        <v>28</v>
      </c>
      <c r="D6" s="47" t="s">
        <v>235</v>
      </c>
      <c r="E6" s="46" t="s">
        <v>29</v>
      </c>
      <c r="F6" s="46" t="s">
        <v>30</v>
      </c>
      <c r="G6" s="56" t="s">
        <v>31</v>
      </c>
      <c r="H6" s="46" t="s">
        <v>320</v>
      </c>
      <c r="I6" s="46" t="s">
        <v>7</v>
      </c>
      <c r="J6" s="46">
        <v>400</v>
      </c>
      <c r="K6" s="104" t="s">
        <v>190</v>
      </c>
      <c r="L6" s="104" t="s">
        <v>193</v>
      </c>
      <c r="M6" s="106">
        <v>168.65300000000002</v>
      </c>
      <c r="N6" s="52">
        <v>9.3979999999999997</v>
      </c>
      <c r="O6" s="52">
        <v>3.1629999999999998</v>
      </c>
      <c r="P6" s="52">
        <v>20.329999999999998</v>
      </c>
      <c r="Q6" s="53">
        <f>SUM(N6:P6)</f>
        <v>32.890999999999998</v>
      </c>
      <c r="R6" s="33" t="s">
        <v>32</v>
      </c>
      <c r="S6" s="26"/>
    </row>
    <row r="7" spans="1:24">
      <c r="A7" s="46">
        <v>2</v>
      </c>
      <c r="B7" s="47" t="s">
        <v>18</v>
      </c>
      <c r="C7" s="47" t="s">
        <v>33</v>
      </c>
      <c r="D7" s="47" t="s">
        <v>235</v>
      </c>
      <c r="E7" s="46" t="s">
        <v>29</v>
      </c>
      <c r="F7" s="46" t="s">
        <v>30</v>
      </c>
      <c r="G7" s="56" t="s">
        <v>34</v>
      </c>
      <c r="H7" s="46" t="s">
        <v>332</v>
      </c>
      <c r="I7" s="46" t="s">
        <v>7</v>
      </c>
      <c r="J7" s="46">
        <v>400</v>
      </c>
      <c r="K7" s="105"/>
      <c r="L7" s="105"/>
      <c r="M7" s="107"/>
      <c r="N7" s="52">
        <v>70.135000000000005</v>
      </c>
      <c r="O7" s="52">
        <v>65.052999999999997</v>
      </c>
      <c r="P7" s="52">
        <v>373.35199999999998</v>
      </c>
      <c r="Q7" s="53">
        <f t="shared" ref="Q7:Q20" si="0">SUM(N7:P7)</f>
        <v>508.53999999999996</v>
      </c>
      <c r="R7" s="33" t="s">
        <v>32</v>
      </c>
      <c r="S7" s="26"/>
    </row>
    <row r="8" spans="1:24" ht="12.75" customHeight="1">
      <c r="A8" s="46">
        <v>3</v>
      </c>
      <c r="B8" s="47" t="s">
        <v>18</v>
      </c>
      <c r="C8" s="47" t="s">
        <v>35</v>
      </c>
      <c r="D8" s="47" t="s">
        <v>201</v>
      </c>
      <c r="E8" s="46" t="s">
        <v>36</v>
      </c>
      <c r="F8" s="46" t="s">
        <v>30</v>
      </c>
      <c r="G8" s="60" t="s">
        <v>37</v>
      </c>
      <c r="H8" s="46" t="s">
        <v>272</v>
      </c>
      <c r="I8" s="46" t="s">
        <v>7</v>
      </c>
      <c r="J8" s="57" t="s">
        <v>202</v>
      </c>
      <c r="K8" s="57">
        <v>49.68</v>
      </c>
      <c r="L8" s="57" t="s">
        <v>194</v>
      </c>
      <c r="M8" s="61">
        <v>0.01</v>
      </c>
      <c r="N8" s="52">
        <v>203.56399999999999</v>
      </c>
      <c r="O8" s="52">
        <v>146.92400000000001</v>
      </c>
      <c r="P8" s="52">
        <v>751.37099999999998</v>
      </c>
      <c r="Q8" s="53">
        <f t="shared" si="0"/>
        <v>1101.8589999999999</v>
      </c>
      <c r="R8" s="33" t="s">
        <v>32</v>
      </c>
      <c r="S8" s="26"/>
    </row>
    <row r="9" spans="1:24">
      <c r="A9" s="46">
        <v>4</v>
      </c>
      <c r="B9" s="47" t="s">
        <v>18</v>
      </c>
      <c r="C9" s="47" t="s">
        <v>38</v>
      </c>
      <c r="D9" s="47" t="s">
        <v>201</v>
      </c>
      <c r="E9" s="46" t="s">
        <v>36</v>
      </c>
      <c r="F9" s="46" t="s">
        <v>30</v>
      </c>
      <c r="G9" s="55" t="s">
        <v>39</v>
      </c>
      <c r="H9" s="46" t="s">
        <v>346</v>
      </c>
      <c r="I9" s="46" t="s">
        <v>7</v>
      </c>
      <c r="J9" s="57" t="s">
        <v>202</v>
      </c>
      <c r="K9" s="57">
        <v>49.68</v>
      </c>
      <c r="L9" s="57" t="s">
        <v>194</v>
      </c>
      <c r="M9" s="61">
        <v>0.01</v>
      </c>
      <c r="N9" s="52">
        <v>236.119</v>
      </c>
      <c r="O9" s="52">
        <v>173.428</v>
      </c>
      <c r="P9" s="52">
        <v>867.09900000000005</v>
      </c>
      <c r="Q9" s="53">
        <f t="shared" si="0"/>
        <v>1276.6460000000002</v>
      </c>
      <c r="R9" s="33" t="s">
        <v>32</v>
      </c>
      <c r="S9" s="26"/>
    </row>
    <row r="10" spans="1:24">
      <c r="A10" s="46">
        <v>5</v>
      </c>
      <c r="B10" s="47" t="s">
        <v>18</v>
      </c>
      <c r="C10" s="47" t="s">
        <v>198</v>
      </c>
      <c r="D10" s="47" t="s">
        <v>195</v>
      </c>
      <c r="E10" s="46" t="s">
        <v>195</v>
      </c>
      <c r="F10" s="46" t="s">
        <v>30</v>
      </c>
      <c r="G10" s="55" t="s">
        <v>197</v>
      </c>
      <c r="H10" s="46" t="s">
        <v>195</v>
      </c>
      <c r="I10" s="46" t="s">
        <v>7</v>
      </c>
      <c r="J10" s="57" t="s">
        <v>195</v>
      </c>
      <c r="K10" s="57" t="s">
        <v>195</v>
      </c>
      <c r="L10" s="57" t="s">
        <v>195</v>
      </c>
      <c r="M10" s="91" t="s">
        <v>195</v>
      </c>
      <c r="N10" s="58" t="s">
        <v>195</v>
      </c>
      <c r="O10" s="58" t="s">
        <v>195</v>
      </c>
      <c r="P10" s="58" t="s">
        <v>195</v>
      </c>
      <c r="Q10" s="59" t="s">
        <v>195</v>
      </c>
      <c r="R10" s="49" t="s">
        <v>32</v>
      </c>
      <c r="S10" s="26"/>
    </row>
    <row r="11" spans="1:24">
      <c r="A11" s="46">
        <v>6</v>
      </c>
      <c r="B11" s="47" t="s">
        <v>18</v>
      </c>
      <c r="C11" s="47" t="s">
        <v>40</v>
      </c>
      <c r="D11" s="47" t="s">
        <v>203</v>
      </c>
      <c r="E11" s="46" t="s">
        <v>41</v>
      </c>
      <c r="F11" s="46" t="s">
        <v>30</v>
      </c>
      <c r="G11" s="56" t="s">
        <v>42</v>
      </c>
      <c r="H11" s="46" t="s">
        <v>342</v>
      </c>
      <c r="I11" s="46" t="s">
        <v>7</v>
      </c>
      <c r="J11" s="46">
        <v>60</v>
      </c>
      <c r="K11" s="46">
        <v>49.72</v>
      </c>
      <c r="L11" s="57" t="s">
        <v>194</v>
      </c>
      <c r="M11" s="61">
        <v>23.23</v>
      </c>
      <c r="N11" s="52">
        <v>11.99</v>
      </c>
      <c r="O11" s="52">
        <v>20.494</v>
      </c>
      <c r="P11" s="52">
        <v>79.242000000000004</v>
      </c>
      <c r="Q11" s="53">
        <f t="shared" si="0"/>
        <v>111.726</v>
      </c>
      <c r="R11" s="33" t="s">
        <v>32</v>
      </c>
      <c r="S11" s="26"/>
    </row>
    <row r="12" spans="1:24" s="29" customFormat="1">
      <c r="A12" s="46">
        <v>7</v>
      </c>
      <c r="B12" s="47" t="s">
        <v>18</v>
      </c>
      <c r="C12" s="47" t="s">
        <v>43</v>
      </c>
      <c r="D12" s="47" t="s">
        <v>204</v>
      </c>
      <c r="E12" s="46" t="s">
        <v>29</v>
      </c>
      <c r="F12" s="46" t="s">
        <v>30</v>
      </c>
      <c r="G12" s="56" t="s">
        <v>44</v>
      </c>
      <c r="H12" s="46" t="s">
        <v>295</v>
      </c>
      <c r="I12" s="46" t="s">
        <v>6</v>
      </c>
      <c r="J12" s="46">
        <v>200</v>
      </c>
      <c r="K12" s="46">
        <v>49.72</v>
      </c>
      <c r="L12" s="57" t="s">
        <v>194</v>
      </c>
      <c r="M12" s="61">
        <v>33.67</v>
      </c>
      <c r="N12" s="52">
        <v>60.792999999999999</v>
      </c>
      <c r="O12" s="52">
        <v>143.69499999999999</v>
      </c>
      <c r="P12" s="52">
        <v>0</v>
      </c>
      <c r="Q12" s="53">
        <f t="shared" si="0"/>
        <v>204.488</v>
      </c>
      <c r="R12" s="36" t="s">
        <v>32</v>
      </c>
      <c r="S12" s="26"/>
      <c r="T12"/>
      <c r="U12"/>
      <c r="V12"/>
      <c r="W12"/>
      <c r="X12"/>
    </row>
    <row r="13" spans="1:24" s="29" customFormat="1">
      <c r="A13" s="46">
        <v>8</v>
      </c>
      <c r="B13" s="47" t="s">
        <v>18</v>
      </c>
      <c r="C13" s="47" t="s">
        <v>45</v>
      </c>
      <c r="D13" s="47" t="s">
        <v>204</v>
      </c>
      <c r="E13" s="46" t="s">
        <v>29</v>
      </c>
      <c r="F13" s="46" t="s">
        <v>30</v>
      </c>
      <c r="G13" s="56" t="s">
        <v>46</v>
      </c>
      <c r="H13" s="46" t="s">
        <v>363</v>
      </c>
      <c r="I13" s="46" t="s">
        <v>6</v>
      </c>
      <c r="J13" s="46">
        <v>200</v>
      </c>
      <c r="K13" s="46">
        <v>49.72</v>
      </c>
      <c r="L13" s="57" t="s">
        <v>194</v>
      </c>
      <c r="M13" s="61">
        <v>21.26</v>
      </c>
      <c r="N13" s="52">
        <v>87.427999999999997</v>
      </c>
      <c r="O13" s="52">
        <v>232.572</v>
      </c>
      <c r="P13" s="52">
        <v>0</v>
      </c>
      <c r="Q13" s="53">
        <f t="shared" si="0"/>
        <v>320</v>
      </c>
      <c r="R13" s="36" t="s">
        <v>32</v>
      </c>
      <c r="S13" s="26"/>
      <c r="T13"/>
      <c r="U13"/>
      <c r="V13"/>
      <c r="W13"/>
      <c r="X13"/>
    </row>
    <row r="14" spans="1:24" s="29" customFormat="1">
      <c r="A14" s="46">
        <v>9</v>
      </c>
      <c r="B14" s="47" t="s">
        <v>18</v>
      </c>
      <c r="C14" s="47" t="s">
        <v>211</v>
      </c>
      <c r="D14" s="47" t="s">
        <v>367</v>
      </c>
      <c r="E14" s="46" t="s">
        <v>51</v>
      </c>
      <c r="F14" s="46" t="s">
        <v>30</v>
      </c>
      <c r="G14" s="56" t="s">
        <v>47</v>
      </c>
      <c r="H14" s="46" t="s">
        <v>302</v>
      </c>
      <c r="I14" s="46" t="s">
        <v>5</v>
      </c>
      <c r="J14" s="46">
        <v>130</v>
      </c>
      <c r="K14" s="62" t="s">
        <v>195</v>
      </c>
      <c r="L14" s="57" t="s">
        <v>195</v>
      </c>
      <c r="M14" s="61" t="s">
        <v>195</v>
      </c>
      <c r="N14" s="52">
        <v>134.22499999999999</v>
      </c>
      <c r="O14" s="52">
        <v>0</v>
      </c>
      <c r="P14" s="52">
        <v>0</v>
      </c>
      <c r="Q14" s="53">
        <f t="shared" si="0"/>
        <v>134.22499999999999</v>
      </c>
      <c r="R14" s="36" t="s">
        <v>32</v>
      </c>
      <c r="S14" s="26"/>
      <c r="T14"/>
      <c r="U14"/>
      <c r="V14"/>
      <c r="W14"/>
      <c r="X14"/>
    </row>
    <row r="15" spans="1:24" s="29" customFormat="1">
      <c r="A15" s="46">
        <v>10</v>
      </c>
      <c r="B15" s="47" t="s">
        <v>18</v>
      </c>
      <c r="C15" s="47" t="s">
        <v>212</v>
      </c>
      <c r="D15" s="47" t="s">
        <v>367</v>
      </c>
      <c r="E15" s="46" t="s">
        <v>51</v>
      </c>
      <c r="F15" s="46" t="s">
        <v>30</v>
      </c>
      <c r="G15" s="56" t="s">
        <v>48</v>
      </c>
      <c r="H15" s="46" t="s">
        <v>328</v>
      </c>
      <c r="I15" s="46" t="s">
        <v>5</v>
      </c>
      <c r="J15" s="46">
        <v>125</v>
      </c>
      <c r="K15" s="62">
        <f>0.565*56</f>
        <v>31.639999999999997</v>
      </c>
      <c r="L15" s="57" t="s">
        <v>194</v>
      </c>
      <c r="M15" s="61">
        <v>0.01</v>
      </c>
      <c r="N15" s="52">
        <v>117.92400000000001</v>
      </c>
      <c r="O15" s="52">
        <v>0</v>
      </c>
      <c r="P15" s="52">
        <v>0</v>
      </c>
      <c r="Q15" s="53">
        <f t="shared" si="0"/>
        <v>117.92400000000001</v>
      </c>
      <c r="R15" s="36" t="s">
        <v>32</v>
      </c>
      <c r="S15" s="26"/>
      <c r="T15"/>
      <c r="U15"/>
      <c r="V15"/>
      <c r="W15"/>
      <c r="X15"/>
    </row>
    <row r="16" spans="1:24" s="29" customFormat="1">
      <c r="A16" s="46">
        <v>11</v>
      </c>
      <c r="B16" s="47" t="s">
        <v>18</v>
      </c>
      <c r="C16" s="47" t="s">
        <v>49</v>
      </c>
      <c r="D16" s="47" t="s">
        <v>50</v>
      </c>
      <c r="E16" s="46" t="s">
        <v>51</v>
      </c>
      <c r="F16" s="46" t="s">
        <v>30</v>
      </c>
      <c r="G16" s="56" t="s">
        <v>52</v>
      </c>
      <c r="H16" s="46" t="s">
        <v>290</v>
      </c>
      <c r="I16" s="46" t="s">
        <v>7</v>
      </c>
      <c r="J16" s="63">
        <v>220</v>
      </c>
      <c r="K16" s="64" t="s">
        <v>195</v>
      </c>
      <c r="L16" s="64" t="s">
        <v>195</v>
      </c>
      <c r="M16" s="92" t="s">
        <v>195</v>
      </c>
      <c r="N16" s="52">
        <v>17.721</v>
      </c>
      <c r="O16" s="52">
        <v>13.587</v>
      </c>
      <c r="P16" s="52">
        <v>70.131</v>
      </c>
      <c r="Q16" s="53">
        <f t="shared" si="0"/>
        <v>101.43899999999999</v>
      </c>
      <c r="R16" s="36" t="s">
        <v>32</v>
      </c>
      <c r="S16" s="26"/>
      <c r="T16"/>
      <c r="U16"/>
      <c r="V16"/>
      <c r="W16"/>
      <c r="X16"/>
    </row>
    <row r="17" spans="1:24" s="29" customFormat="1">
      <c r="A17" s="46">
        <v>12</v>
      </c>
      <c r="B17" s="47" t="s">
        <v>18</v>
      </c>
      <c r="C17" s="47" t="s">
        <v>53</v>
      </c>
      <c r="D17" s="47" t="s">
        <v>58</v>
      </c>
      <c r="E17" s="46" t="s">
        <v>54</v>
      </c>
      <c r="F17" s="46" t="s">
        <v>30</v>
      </c>
      <c r="G17" s="56" t="s">
        <v>55</v>
      </c>
      <c r="H17" s="46" t="s">
        <v>349</v>
      </c>
      <c r="I17" s="46" t="s">
        <v>7</v>
      </c>
      <c r="J17" s="46">
        <v>350</v>
      </c>
      <c r="K17" s="46">
        <v>49.68</v>
      </c>
      <c r="L17" s="57" t="s">
        <v>194</v>
      </c>
      <c r="M17" s="61">
        <v>20.149999999999999</v>
      </c>
      <c r="N17" s="52">
        <v>68.132999999999996</v>
      </c>
      <c r="O17" s="52">
        <v>54.49</v>
      </c>
      <c r="P17" s="52">
        <v>313.68</v>
      </c>
      <c r="Q17" s="53">
        <f t="shared" si="0"/>
        <v>436.303</v>
      </c>
      <c r="R17" s="36" t="s">
        <v>32</v>
      </c>
      <c r="S17" s="26"/>
      <c r="T17"/>
      <c r="U17"/>
      <c r="V17"/>
      <c r="W17"/>
      <c r="X17"/>
    </row>
    <row r="18" spans="1:24" s="29" customFormat="1">
      <c r="A18" s="46">
        <v>13</v>
      </c>
      <c r="B18" s="47" t="s">
        <v>18</v>
      </c>
      <c r="C18" s="47" t="s">
        <v>269</v>
      </c>
      <c r="D18" s="47" t="s">
        <v>368</v>
      </c>
      <c r="E18" s="46" t="s">
        <v>54</v>
      </c>
      <c r="F18" s="46" t="s">
        <v>56</v>
      </c>
      <c r="G18" s="56" t="s">
        <v>57</v>
      </c>
      <c r="H18" s="46" t="s">
        <v>283</v>
      </c>
      <c r="I18" s="46" t="s">
        <v>5</v>
      </c>
      <c r="J18" s="46">
        <v>250</v>
      </c>
      <c r="K18" s="94">
        <v>250</v>
      </c>
      <c r="L18" s="57" t="s">
        <v>194</v>
      </c>
      <c r="M18" s="79">
        <v>0</v>
      </c>
      <c r="N18" s="89">
        <f>818.919+7</f>
        <v>825.91899999999998</v>
      </c>
      <c r="O18" s="52">
        <v>0</v>
      </c>
      <c r="P18" s="52">
        <v>0</v>
      </c>
      <c r="Q18" s="88">
        <f t="shared" si="0"/>
        <v>825.91899999999998</v>
      </c>
      <c r="R18" s="36" t="s">
        <v>32</v>
      </c>
      <c r="S18" s="26"/>
      <c r="T18"/>
      <c r="U18"/>
      <c r="V18"/>
      <c r="W18"/>
      <c r="X18"/>
    </row>
    <row r="19" spans="1:24" s="29" customFormat="1">
      <c r="A19" s="46">
        <v>14</v>
      </c>
      <c r="B19" s="47" t="s">
        <v>18</v>
      </c>
      <c r="C19" s="47" t="s">
        <v>53</v>
      </c>
      <c r="D19" s="47" t="s">
        <v>58</v>
      </c>
      <c r="E19" s="46" t="s">
        <v>54</v>
      </c>
      <c r="F19" s="46" t="s">
        <v>56</v>
      </c>
      <c r="G19" s="56" t="s">
        <v>59</v>
      </c>
      <c r="H19" s="46" t="s">
        <v>292</v>
      </c>
      <c r="I19" s="46" t="s">
        <v>7</v>
      </c>
      <c r="J19" s="46">
        <v>350</v>
      </c>
      <c r="K19" s="46">
        <v>49.68</v>
      </c>
      <c r="L19" s="57" t="s">
        <v>194</v>
      </c>
      <c r="M19" s="61">
        <v>15.79</v>
      </c>
      <c r="N19" s="52">
        <v>46.375999999999998</v>
      </c>
      <c r="O19" s="52">
        <v>38.826999999999998</v>
      </c>
      <c r="P19" s="52">
        <v>220.20599999999999</v>
      </c>
      <c r="Q19" s="53">
        <f t="shared" si="0"/>
        <v>305.40899999999999</v>
      </c>
      <c r="R19" s="36" t="s">
        <v>32</v>
      </c>
      <c r="S19" s="26"/>
      <c r="T19"/>
      <c r="U19"/>
      <c r="V19"/>
      <c r="W19"/>
      <c r="X19"/>
    </row>
    <row r="20" spans="1:24" s="29" customFormat="1">
      <c r="A20" s="46">
        <v>15</v>
      </c>
      <c r="B20" s="47" t="s">
        <v>18</v>
      </c>
      <c r="C20" s="73" t="s">
        <v>238</v>
      </c>
      <c r="D20" s="76" t="s">
        <v>252</v>
      </c>
      <c r="E20" s="63" t="s">
        <v>41</v>
      </c>
      <c r="F20" s="46" t="s">
        <v>30</v>
      </c>
      <c r="G20" s="65" t="s">
        <v>263</v>
      </c>
      <c r="H20" s="46" t="s">
        <v>322</v>
      </c>
      <c r="I20" s="46" t="s">
        <v>7</v>
      </c>
      <c r="J20" s="71">
        <v>80</v>
      </c>
      <c r="K20" s="67" t="s">
        <v>195</v>
      </c>
      <c r="L20" s="66" t="s">
        <v>195</v>
      </c>
      <c r="M20" s="61" t="s">
        <v>195</v>
      </c>
      <c r="N20" s="77">
        <v>0.70000000000000007</v>
      </c>
      <c r="O20" s="77">
        <v>0.65</v>
      </c>
      <c r="P20" s="77">
        <v>3.65</v>
      </c>
      <c r="Q20" s="53">
        <f t="shared" si="0"/>
        <v>5</v>
      </c>
      <c r="R20" s="36" t="s">
        <v>32</v>
      </c>
      <c r="S20" s="26"/>
      <c r="T20"/>
      <c r="U20"/>
      <c r="V20"/>
      <c r="W20"/>
      <c r="X20"/>
    </row>
    <row r="21" spans="1:24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2">
        <f>SUM(K6:K20)+500</f>
        <v>1129.52</v>
      </c>
      <c r="L21" s="40"/>
      <c r="M21" s="35">
        <f>SUM(M6:M20)</f>
        <v>282.78299999999996</v>
      </c>
      <c r="N21" s="34">
        <f>SUM(N6:N20)</f>
        <v>1890.4250000000002</v>
      </c>
      <c r="O21" s="34">
        <f>SUM(O6:O20)</f>
        <v>892.88300000000004</v>
      </c>
      <c r="P21" s="34">
        <f>SUM(P6:P20)</f>
        <v>2699.0610000000001</v>
      </c>
      <c r="Q21" s="35">
        <f>SUM(N21:P21)</f>
        <v>5482.3690000000006</v>
      </c>
      <c r="R21" s="30"/>
      <c r="S21" s="26"/>
    </row>
    <row r="22" spans="1:24">
      <c r="A22" s="108" t="s">
        <v>18</v>
      </c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26"/>
    </row>
    <row r="23" spans="1:24" ht="15" customHeight="1">
      <c r="A23" s="109" t="s">
        <v>60</v>
      </c>
      <c r="B23" s="109"/>
      <c r="C23" s="109"/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/>
      <c r="Q23" s="109"/>
      <c r="R23" s="109"/>
      <c r="S23" s="26"/>
    </row>
    <row r="24" spans="1:24" ht="23.25" customHeight="1">
      <c r="A24" s="101" t="str">
        <f>A4</f>
        <v>Lp.</v>
      </c>
      <c r="B24" s="101" t="str">
        <f>B4</f>
        <v>Nabywca</v>
      </c>
      <c r="C24" s="103" t="str">
        <f>C4</f>
        <v>Nazwa punktu poboru</v>
      </c>
      <c r="D24" s="103" t="str">
        <f t="shared" ref="D24:J24" si="1">D4</f>
        <v>Ulica/miejsce</v>
      </c>
      <c r="E24" s="103" t="str">
        <f t="shared" si="1"/>
        <v>kod pocztowy</v>
      </c>
      <c r="F24" s="103" t="str">
        <f t="shared" si="1"/>
        <v>Miejscowość</v>
      </c>
      <c r="G24" s="103" t="str">
        <f t="shared" si="1"/>
        <v>Numer PPE</v>
      </c>
      <c r="H24" s="103" t="str">
        <f t="shared" si="1"/>
        <v>Numer licznika</v>
      </c>
      <c r="I24" s="103" t="str">
        <f t="shared" si="1"/>
        <v>Taryfa</v>
      </c>
      <c r="J24" s="103" t="str">
        <f t="shared" si="1"/>
        <v>Moc umowna [kW]</v>
      </c>
      <c r="K24" s="103" t="str">
        <f>K4</f>
        <v xml:space="preserve">Instalacje OZE </v>
      </c>
      <c r="L24" s="103"/>
      <c r="M24" s="103"/>
      <c r="N24" s="103" t="str">
        <f>N4</f>
        <v>Suma szacowanego zużycia energii [MWh] w okresie od 01.01.2026 r. do 31.12.2026 r.*</v>
      </c>
      <c r="O24" s="103"/>
      <c r="P24" s="103"/>
      <c r="Q24" s="103"/>
      <c r="R24" s="103" t="str">
        <f>R4</f>
        <v>Nazwa OSD</v>
      </c>
      <c r="S24" s="26"/>
    </row>
    <row r="25" spans="1:24" ht="48.75" customHeight="1">
      <c r="A25" s="101"/>
      <c r="B25" s="101"/>
      <c r="C25" s="103"/>
      <c r="D25" s="103"/>
      <c r="E25" s="103"/>
      <c r="F25" s="103"/>
      <c r="G25" s="103"/>
      <c r="H25" s="103"/>
      <c r="I25" s="103"/>
      <c r="J25" s="103"/>
      <c r="K25" s="44" t="str">
        <f>K5</f>
        <v>Moc zainstalowana [kW]</v>
      </c>
      <c r="L25" s="44" t="str">
        <f t="shared" ref="L25:M25" si="2">L5</f>
        <v>Rodzaj instalacji</v>
      </c>
      <c r="M25" s="44" t="str">
        <f t="shared" si="2"/>
        <v>Suma szacowanej energii oddanej do sieci [MWh] w okresie od 01.01.2026 r. do 31.12.2026 r.</v>
      </c>
      <c r="N25" s="45" t="str">
        <f>N5</f>
        <v>strefa I</v>
      </c>
      <c r="O25" s="45" t="str">
        <f t="shared" ref="O25:Q25" si="3">O5</f>
        <v>strefa II</v>
      </c>
      <c r="P25" s="45" t="str">
        <f t="shared" si="3"/>
        <v>strefa III</v>
      </c>
      <c r="Q25" s="45" t="str">
        <f t="shared" si="3"/>
        <v>razem</v>
      </c>
      <c r="R25" s="103"/>
      <c r="S25" s="26"/>
    </row>
    <row r="26" spans="1:24">
      <c r="A26" s="46">
        <v>1</v>
      </c>
      <c r="B26" s="47" t="s">
        <v>18</v>
      </c>
      <c r="C26" s="50" t="s">
        <v>40</v>
      </c>
      <c r="D26" s="50" t="s">
        <v>229</v>
      </c>
      <c r="E26" s="6" t="s">
        <v>41</v>
      </c>
      <c r="F26" s="6" t="s">
        <v>30</v>
      </c>
      <c r="G26" s="65" t="s">
        <v>61</v>
      </c>
      <c r="H26" s="46" t="s">
        <v>311</v>
      </c>
      <c r="I26" s="6" t="s">
        <v>1</v>
      </c>
      <c r="J26" s="66">
        <v>12</v>
      </c>
      <c r="K26" s="67">
        <v>7.77</v>
      </c>
      <c r="L26" s="68" t="s">
        <v>194</v>
      </c>
      <c r="M26" s="93">
        <v>1.8</v>
      </c>
      <c r="N26" s="52">
        <v>43.625999999999998</v>
      </c>
      <c r="O26" s="52">
        <v>0</v>
      </c>
      <c r="P26" s="52">
        <v>0</v>
      </c>
      <c r="Q26" s="48">
        <f>SUM(N26:P26)</f>
        <v>43.625999999999998</v>
      </c>
      <c r="R26" s="49" t="s">
        <v>32</v>
      </c>
      <c r="S26" s="26"/>
    </row>
    <row r="27" spans="1:24">
      <c r="A27" s="46">
        <v>2</v>
      </c>
      <c r="B27" s="47" t="s">
        <v>18</v>
      </c>
      <c r="C27" s="50" t="s">
        <v>40</v>
      </c>
      <c r="D27" s="50" t="s">
        <v>62</v>
      </c>
      <c r="E27" s="6" t="s">
        <v>29</v>
      </c>
      <c r="F27" s="6" t="s">
        <v>30</v>
      </c>
      <c r="G27" s="65" t="s">
        <v>63</v>
      </c>
      <c r="H27" s="46" t="s">
        <v>331</v>
      </c>
      <c r="I27" s="6" t="s">
        <v>1</v>
      </c>
      <c r="J27" s="66">
        <v>25</v>
      </c>
      <c r="K27" s="67">
        <f>0.565*18</f>
        <v>10.169999999999998</v>
      </c>
      <c r="L27" s="68" t="s">
        <v>194</v>
      </c>
      <c r="M27" s="93">
        <v>7.56</v>
      </c>
      <c r="N27" s="52">
        <v>2.5569999999999999</v>
      </c>
      <c r="O27" s="52">
        <v>0</v>
      </c>
      <c r="P27" s="52">
        <v>0</v>
      </c>
      <c r="Q27" s="48">
        <f t="shared" ref="Q27:Q90" si="4">SUM(N27:P27)</f>
        <v>2.5569999999999999</v>
      </c>
      <c r="R27" s="49" t="s">
        <v>32</v>
      </c>
      <c r="S27" s="26"/>
    </row>
    <row r="28" spans="1:24">
      <c r="A28" s="46">
        <v>3</v>
      </c>
      <c r="B28" s="47" t="s">
        <v>18</v>
      </c>
      <c r="C28" s="50" t="s">
        <v>64</v>
      </c>
      <c r="D28" s="50" t="s">
        <v>65</v>
      </c>
      <c r="E28" s="6" t="s">
        <v>41</v>
      </c>
      <c r="F28" s="6" t="s">
        <v>30</v>
      </c>
      <c r="G28" s="65" t="s">
        <v>66</v>
      </c>
      <c r="H28" s="46" t="s">
        <v>341</v>
      </c>
      <c r="I28" s="6" t="s">
        <v>1</v>
      </c>
      <c r="J28" s="66">
        <v>50</v>
      </c>
      <c r="K28" s="67">
        <v>29.25</v>
      </c>
      <c r="L28" s="68" t="s">
        <v>194</v>
      </c>
      <c r="M28" s="61">
        <v>22.12</v>
      </c>
      <c r="N28" s="52">
        <v>23.835999999999999</v>
      </c>
      <c r="O28" s="52">
        <v>0</v>
      </c>
      <c r="P28" s="52">
        <v>0</v>
      </c>
      <c r="Q28" s="48">
        <f t="shared" si="4"/>
        <v>23.835999999999999</v>
      </c>
      <c r="R28" s="49" t="s">
        <v>32</v>
      </c>
      <c r="S28" s="26"/>
    </row>
    <row r="29" spans="1:24">
      <c r="A29" s="46">
        <v>4</v>
      </c>
      <c r="B29" s="47" t="s">
        <v>18</v>
      </c>
      <c r="C29" s="50" t="s">
        <v>67</v>
      </c>
      <c r="D29" s="50" t="s">
        <v>65</v>
      </c>
      <c r="E29" s="6" t="s">
        <v>41</v>
      </c>
      <c r="F29" s="6" t="s">
        <v>30</v>
      </c>
      <c r="G29" s="65" t="s">
        <v>68</v>
      </c>
      <c r="H29" s="46" t="s">
        <v>329</v>
      </c>
      <c r="I29" s="6" t="s">
        <v>1</v>
      </c>
      <c r="J29" s="66">
        <v>30</v>
      </c>
      <c r="K29" s="67" t="s">
        <v>195</v>
      </c>
      <c r="L29" s="66" t="s">
        <v>195</v>
      </c>
      <c r="M29" s="93" t="s">
        <v>195</v>
      </c>
      <c r="N29" s="52">
        <v>0</v>
      </c>
      <c r="O29" s="52">
        <v>0</v>
      </c>
      <c r="P29" s="52">
        <v>0</v>
      </c>
      <c r="Q29" s="48">
        <f t="shared" si="4"/>
        <v>0</v>
      </c>
      <c r="R29" s="49" t="s">
        <v>32</v>
      </c>
      <c r="S29" s="26"/>
    </row>
    <row r="30" spans="1:24">
      <c r="A30" s="46">
        <v>5</v>
      </c>
      <c r="B30" s="47" t="s">
        <v>18</v>
      </c>
      <c r="C30" s="50" t="s">
        <v>40</v>
      </c>
      <c r="D30" s="50" t="s">
        <v>228</v>
      </c>
      <c r="E30" s="6" t="s">
        <v>54</v>
      </c>
      <c r="F30" s="6" t="s">
        <v>30</v>
      </c>
      <c r="G30" s="65" t="s">
        <v>69</v>
      </c>
      <c r="H30" s="46" t="s">
        <v>355</v>
      </c>
      <c r="I30" s="6" t="s">
        <v>1</v>
      </c>
      <c r="J30" s="66">
        <v>30</v>
      </c>
      <c r="K30" s="67" t="s">
        <v>195</v>
      </c>
      <c r="L30" s="66" t="s">
        <v>195</v>
      </c>
      <c r="M30" s="93" t="s">
        <v>195</v>
      </c>
      <c r="N30" s="52">
        <v>14.24</v>
      </c>
      <c r="O30" s="52">
        <v>0</v>
      </c>
      <c r="P30" s="52">
        <v>0</v>
      </c>
      <c r="Q30" s="48">
        <f t="shared" si="4"/>
        <v>14.24</v>
      </c>
      <c r="R30" s="49" t="s">
        <v>32</v>
      </c>
      <c r="S30" s="26"/>
    </row>
    <row r="31" spans="1:24">
      <c r="A31" s="46">
        <v>6</v>
      </c>
      <c r="B31" s="47" t="s">
        <v>18</v>
      </c>
      <c r="C31" s="50" t="s">
        <v>40</v>
      </c>
      <c r="D31" s="50" t="s">
        <v>70</v>
      </c>
      <c r="E31" s="6" t="s">
        <v>36</v>
      </c>
      <c r="F31" s="6" t="s">
        <v>30</v>
      </c>
      <c r="G31" s="65" t="s">
        <v>71</v>
      </c>
      <c r="H31" s="46" t="s">
        <v>298</v>
      </c>
      <c r="I31" s="6" t="s">
        <v>1</v>
      </c>
      <c r="J31" s="66">
        <v>12</v>
      </c>
      <c r="K31" s="67" t="s">
        <v>195</v>
      </c>
      <c r="L31" s="66" t="s">
        <v>195</v>
      </c>
      <c r="M31" s="93" t="s">
        <v>195</v>
      </c>
      <c r="N31" s="52">
        <v>14.222</v>
      </c>
      <c r="O31" s="52">
        <v>0</v>
      </c>
      <c r="P31" s="52">
        <v>0</v>
      </c>
      <c r="Q31" s="48">
        <f t="shared" si="4"/>
        <v>14.222</v>
      </c>
      <c r="R31" s="49" t="s">
        <v>32</v>
      </c>
      <c r="S31" s="26"/>
    </row>
    <row r="32" spans="1:24">
      <c r="A32" s="46">
        <v>7</v>
      </c>
      <c r="B32" s="47" t="s">
        <v>18</v>
      </c>
      <c r="C32" s="50" t="s">
        <v>72</v>
      </c>
      <c r="D32" s="50" t="s">
        <v>73</v>
      </c>
      <c r="E32" s="6" t="s">
        <v>36</v>
      </c>
      <c r="F32" s="6" t="s">
        <v>30</v>
      </c>
      <c r="G32" s="65" t="s">
        <v>74</v>
      </c>
      <c r="H32" s="46" t="s">
        <v>336</v>
      </c>
      <c r="I32" s="6" t="s">
        <v>1</v>
      </c>
      <c r="J32" s="66">
        <v>20</v>
      </c>
      <c r="K32" s="67" t="s">
        <v>195</v>
      </c>
      <c r="L32" s="66" t="s">
        <v>195</v>
      </c>
      <c r="M32" s="93" t="s">
        <v>195</v>
      </c>
      <c r="N32" s="52">
        <v>6.4429999999999996</v>
      </c>
      <c r="O32" s="52">
        <v>0</v>
      </c>
      <c r="P32" s="52">
        <v>0</v>
      </c>
      <c r="Q32" s="48">
        <f t="shared" si="4"/>
        <v>6.4429999999999996</v>
      </c>
      <c r="R32" s="49" t="s">
        <v>32</v>
      </c>
      <c r="S32" s="26"/>
    </row>
    <row r="33" spans="1:19">
      <c r="A33" s="46">
        <v>8</v>
      </c>
      <c r="B33" s="47" t="s">
        <v>18</v>
      </c>
      <c r="C33" s="50" t="s">
        <v>40</v>
      </c>
      <c r="D33" s="50" t="s">
        <v>75</v>
      </c>
      <c r="E33" s="6" t="s">
        <v>29</v>
      </c>
      <c r="F33" s="6" t="s">
        <v>30</v>
      </c>
      <c r="G33" s="65" t="s">
        <v>76</v>
      </c>
      <c r="H33" s="46" t="s">
        <v>358</v>
      </c>
      <c r="I33" s="6" t="s">
        <v>1</v>
      </c>
      <c r="J33" s="66">
        <v>25</v>
      </c>
      <c r="K33" s="67" t="s">
        <v>195</v>
      </c>
      <c r="L33" s="66" t="s">
        <v>195</v>
      </c>
      <c r="M33" s="93" t="s">
        <v>195</v>
      </c>
      <c r="N33" s="52">
        <v>1.425</v>
      </c>
      <c r="O33" s="52">
        <v>0</v>
      </c>
      <c r="P33" s="52">
        <v>0</v>
      </c>
      <c r="Q33" s="48">
        <f t="shared" si="4"/>
        <v>1.425</v>
      </c>
      <c r="R33" s="49" t="s">
        <v>32</v>
      </c>
      <c r="S33" s="26"/>
    </row>
    <row r="34" spans="1:19">
      <c r="A34" s="46">
        <v>9</v>
      </c>
      <c r="B34" s="47" t="s">
        <v>18</v>
      </c>
      <c r="C34" s="50" t="s">
        <v>40</v>
      </c>
      <c r="D34" s="50" t="s">
        <v>77</v>
      </c>
      <c r="E34" s="6" t="s">
        <v>29</v>
      </c>
      <c r="F34" s="6" t="s">
        <v>30</v>
      </c>
      <c r="G34" s="65" t="s">
        <v>78</v>
      </c>
      <c r="H34" s="46" t="s">
        <v>345</v>
      </c>
      <c r="I34" s="6" t="s">
        <v>1</v>
      </c>
      <c r="J34" s="66">
        <v>6</v>
      </c>
      <c r="K34" s="67" t="s">
        <v>195</v>
      </c>
      <c r="L34" s="66" t="s">
        <v>195</v>
      </c>
      <c r="M34" s="93" t="s">
        <v>195</v>
      </c>
      <c r="N34" s="52">
        <v>0.46100000000000002</v>
      </c>
      <c r="O34" s="52">
        <v>0</v>
      </c>
      <c r="P34" s="52">
        <v>0</v>
      </c>
      <c r="Q34" s="48">
        <f t="shared" si="4"/>
        <v>0.46100000000000002</v>
      </c>
      <c r="R34" s="49" t="s">
        <v>32</v>
      </c>
      <c r="S34" s="26"/>
    </row>
    <row r="35" spans="1:19">
      <c r="A35" s="46">
        <v>10</v>
      </c>
      <c r="B35" s="47" t="s">
        <v>18</v>
      </c>
      <c r="C35" s="50" t="s">
        <v>230</v>
      </c>
      <c r="D35" s="50" t="s">
        <v>227</v>
      </c>
      <c r="E35" s="6" t="s">
        <v>81</v>
      </c>
      <c r="F35" s="6" t="s">
        <v>30</v>
      </c>
      <c r="G35" s="65" t="s">
        <v>79</v>
      </c>
      <c r="H35" s="46" t="s">
        <v>289</v>
      </c>
      <c r="I35" s="6" t="s">
        <v>1</v>
      </c>
      <c r="J35" s="66">
        <v>20</v>
      </c>
      <c r="K35" s="67">
        <v>7.77</v>
      </c>
      <c r="L35" s="68" t="s">
        <v>194</v>
      </c>
      <c r="M35" s="93">
        <v>6.2</v>
      </c>
      <c r="N35" s="52">
        <v>4.1740000000000004</v>
      </c>
      <c r="O35" s="52">
        <v>0</v>
      </c>
      <c r="P35" s="52">
        <v>0</v>
      </c>
      <c r="Q35" s="48">
        <f t="shared" si="4"/>
        <v>4.1740000000000004</v>
      </c>
      <c r="R35" s="49" t="s">
        <v>32</v>
      </c>
      <c r="S35" s="26"/>
    </row>
    <row r="36" spans="1:19">
      <c r="A36" s="46">
        <v>11</v>
      </c>
      <c r="B36" s="47" t="s">
        <v>18</v>
      </c>
      <c r="C36" s="50" t="s">
        <v>40</v>
      </c>
      <c r="D36" s="50" t="s">
        <v>80</v>
      </c>
      <c r="E36" s="6" t="s">
        <v>81</v>
      </c>
      <c r="F36" s="6" t="s">
        <v>30</v>
      </c>
      <c r="G36" s="65" t="s">
        <v>82</v>
      </c>
      <c r="H36" s="46" t="s">
        <v>324</v>
      </c>
      <c r="I36" s="6" t="s">
        <v>1</v>
      </c>
      <c r="J36" s="66">
        <v>6</v>
      </c>
      <c r="K36" s="67" t="s">
        <v>195</v>
      </c>
      <c r="L36" s="66" t="s">
        <v>195</v>
      </c>
      <c r="M36" s="93" t="s">
        <v>195</v>
      </c>
      <c r="N36" s="52">
        <v>0.877</v>
      </c>
      <c r="O36" s="52">
        <v>0</v>
      </c>
      <c r="P36" s="52">
        <v>0</v>
      </c>
      <c r="Q36" s="48">
        <f t="shared" si="4"/>
        <v>0.877</v>
      </c>
      <c r="R36" s="49" t="s">
        <v>32</v>
      </c>
      <c r="S36" s="26"/>
    </row>
    <row r="37" spans="1:19">
      <c r="A37" s="46">
        <v>12</v>
      </c>
      <c r="B37" s="47" t="s">
        <v>18</v>
      </c>
      <c r="C37" s="50" t="s">
        <v>40</v>
      </c>
      <c r="D37" s="50" t="s">
        <v>83</v>
      </c>
      <c r="E37" s="6" t="s">
        <v>41</v>
      </c>
      <c r="F37" s="6" t="s">
        <v>30</v>
      </c>
      <c r="G37" s="65" t="s">
        <v>84</v>
      </c>
      <c r="H37" s="46" t="s">
        <v>352</v>
      </c>
      <c r="I37" s="6" t="s">
        <v>1</v>
      </c>
      <c r="J37" s="66">
        <v>5</v>
      </c>
      <c r="K37" s="67" t="s">
        <v>195</v>
      </c>
      <c r="L37" s="66" t="s">
        <v>195</v>
      </c>
      <c r="M37" s="93" t="s">
        <v>195</v>
      </c>
      <c r="N37" s="52">
        <v>0.63400000000000001</v>
      </c>
      <c r="O37" s="52">
        <v>0</v>
      </c>
      <c r="P37" s="52">
        <v>0</v>
      </c>
      <c r="Q37" s="48">
        <f t="shared" si="4"/>
        <v>0.63400000000000001</v>
      </c>
      <c r="R37" s="49" t="s">
        <v>32</v>
      </c>
      <c r="S37" s="26"/>
    </row>
    <row r="38" spans="1:19">
      <c r="A38" s="46">
        <v>13</v>
      </c>
      <c r="B38" s="47" t="s">
        <v>18</v>
      </c>
      <c r="C38" s="50" t="s">
        <v>40</v>
      </c>
      <c r="D38" s="50" t="s">
        <v>85</v>
      </c>
      <c r="E38" s="6" t="s">
        <v>54</v>
      </c>
      <c r="F38" s="6" t="s">
        <v>30</v>
      </c>
      <c r="G38" s="65" t="s">
        <v>86</v>
      </c>
      <c r="H38" s="46" t="s">
        <v>354</v>
      </c>
      <c r="I38" s="6" t="s">
        <v>1</v>
      </c>
      <c r="J38" s="66">
        <v>20.5</v>
      </c>
      <c r="K38" s="67" t="s">
        <v>195</v>
      </c>
      <c r="L38" s="66" t="s">
        <v>195</v>
      </c>
      <c r="M38" s="93" t="s">
        <v>195</v>
      </c>
      <c r="N38" s="52">
        <v>2.899</v>
      </c>
      <c r="O38" s="52">
        <v>0</v>
      </c>
      <c r="P38" s="52">
        <v>0</v>
      </c>
      <c r="Q38" s="48">
        <f t="shared" si="4"/>
        <v>2.899</v>
      </c>
      <c r="R38" s="49" t="s">
        <v>32</v>
      </c>
      <c r="S38" s="26"/>
    </row>
    <row r="39" spans="1:19">
      <c r="A39" s="46">
        <v>14</v>
      </c>
      <c r="B39" s="47" t="s">
        <v>18</v>
      </c>
      <c r="C39" s="50" t="s">
        <v>40</v>
      </c>
      <c r="D39" s="50" t="s">
        <v>87</v>
      </c>
      <c r="E39" s="6" t="s">
        <v>54</v>
      </c>
      <c r="F39" s="6" t="s">
        <v>30</v>
      </c>
      <c r="G39" s="65" t="s">
        <v>88</v>
      </c>
      <c r="H39" s="46" t="s">
        <v>330</v>
      </c>
      <c r="I39" s="6" t="s">
        <v>1</v>
      </c>
      <c r="J39" s="66">
        <v>12</v>
      </c>
      <c r="K39" s="67" t="s">
        <v>195</v>
      </c>
      <c r="L39" s="66" t="s">
        <v>195</v>
      </c>
      <c r="M39" s="93" t="s">
        <v>195</v>
      </c>
      <c r="N39" s="52">
        <v>4.0350000000000001</v>
      </c>
      <c r="O39" s="52">
        <v>0</v>
      </c>
      <c r="P39" s="52">
        <v>0</v>
      </c>
      <c r="Q39" s="48">
        <f t="shared" si="4"/>
        <v>4.0350000000000001</v>
      </c>
      <c r="R39" s="49" t="s">
        <v>32</v>
      </c>
      <c r="S39" s="26"/>
    </row>
    <row r="40" spans="1:19">
      <c r="A40" s="46">
        <v>15</v>
      </c>
      <c r="B40" s="47" t="s">
        <v>18</v>
      </c>
      <c r="C40" s="50" t="s">
        <v>40</v>
      </c>
      <c r="D40" s="50" t="s">
        <v>225</v>
      </c>
      <c r="E40" s="6" t="s">
        <v>54</v>
      </c>
      <c r="F40" s="6" t="s">
        <v>30</v>
      </c>
      <c r="G40" s="65" t="s">
        <v>90</v>
      </c>
      <c r="H40" s="46" t="s">
        <v>294</v>
      </c>
      <c r="I40" s="6" t="s">
        <v>1</v>
      </c>
      <c r="J40" s="66">
        <v>8</v>
      </c>
      <c r="K40" s="67" t="s">
        <v>195</v>
      </c>
      <c r="L40" s="66" t="s">
        <v>195</v>
      </c>
      <c r="M40" s="93" t="s">
        <v>195</v>
      </c>
      <c r="N40" s="52">
        <v>1.48</v>
      </c>
      <c r="O40" s="52">
        <v>0</v>
      </c>
      <c r="P40" s="52">
        <v>0</v>
      </c>
      <c r="Q40" s="48">
        <f t="shared" si="4"/>
        <v>1.48</v>
      </c>
      <c r="R40" s="49" t="s">
        <v>32</v>
      </c>
      <c r="S40" s="26"/>
    </row>
    <row r="41" spans="1:19">
      <c r="A41" s="46">
        <v>16</v>
      </c>
      <c r="B41" s="47" t="s">
        <v>18</v>
      </c>
      <c r="C41" s="50" t="s">
        <v>40</v>
      </c>
      <c r="D41" s="50" t="s">
        <v>91</v>
      </c>
      <c r="E41" s="6" t="s">
        <v>54</v>
      </c>
      <c r="F41" s="6" t="s">
        <v>30</v>
      </c>
      <c r="G41" s="65" t="s">
        <v>92</v>
      </c>
      <c r="H41" s="46" t="s">
        <v>315</v>
      </c>
      <c r="I41" s="6" t="s">
        <v>1</v>
      </c>
      <c r="J41" s="66">
        <v>8</v>
      </c>
      <c r="K41" s="67" t="s">
        <v>195</v>
      </c>
      <c r="L41" s="66" t="s">
        <v>195</v>
      </c>
      <c r="M41" s="93" t="s">
        <v>195</v>
      </c>
      <c r="N41" s="52">
        <v>0.95499999999999996</v>
      </c>
      <c r="O41" s="52">
        <v>0</v>
      </c>
      <c r="P41" s="52">
        <v>0</v>
      </c>
      <c r="Q41" s="48">
        <f t="shared" si="4"/>
        <v>0.95499999999999996</v>
      </c>
      <c r="R41" s="49" t="s">
        <v>32</v>
      </c>
      <c r="S41" s="26"/>
    </row>
    <row r="42" spans="1:19">
      <c r="A42" s="46">
        <v>17</v>
      </c>
      <c r="B42" s="47" t="s">
        <v>18</v>
      </c>
      <c r="C42" s="50" t="s">
        <v>40</v>
      </c>
      <c r="D42" s="50" t="s">
        <v>93</v>
      </c>
      <c r="E42" s="6" t="s">
        <v>54</v>
      </c>
      <c r="F42" s="6" t="s">
        <v>30</v>
      </c>
      <c r="G42" s="65" t="s">
        <v>94</v>
      </c>
      <c r="H42" s="46" t="s">
        <v>318</v>
      </c>
      <c r="I42" s="6" t="s">
        <v>1</v>
      </c>
      <c r="J42" s="66">
        <v>8</v>
      </c>
      <c r="K42" s="67" t="s">
        <v>195</v>
      </c>
      <c r="L42" s="66" t="s">
        <v>195</v>
      </c>
      <c r="M42" s="93" t="s">
        <v>195</v>
      </c>
      <c r="N42" s="52">
        <v>0.53</v>
      </c>
      <c r="O42" s="52">
        <v>0</v>
      </c>
      <c r="P42" s="52">
        <v>0</v>
      </c>
      <c r="Q42" s="48">
        <f t="shared" si="4"/>
        <v>0.53</v>
      </c>
      <c r="R42" s="49" t="s">
        <v>32</v>
      </c>
      <c r="S42" s="26"/>
    </row>
    <row r="43" spans="1:19">
      <c r="A43" s="46">
        <v>18</v>
      </c>
      <c r="B43" s="47" t="s">
        <v>18</v>
      </c>
      <c r="C43" s="50" t="s">
        <v>95</v>
      </c>
      <c r="D43" s="50" t="s">
        <v>220</v>
      </c>
      <c r="E43" s="6" t="s">
        <v>41</v>
      </c>
      <c r="F43" s="6" t="s">
        <v>30</v>
      </c>
      <c r="G43" s="65" t="s">
        <v>96</v>
      </c>
      <c r="H43" s="46" t="s">
        <v>361</v>
      </c>
      <c r="I43" s="6" t="s">
        <v>1</v>
      </c>
      <c r="J43" s="66">
        <v>16</v>
      </c>
      <c r="K43" s="67" t="s">
        <v>195</v>
      </c>
      <c r="L43" s="66" t="s">
        <v>195</v>
      </c>
      <c r="M43" s="93" t="s">
        <v>195</v>
      </c>
      <c r="N43" s="52">
        <v>0.63400000000000001</v>
      </c>
      <c r="O43" s="52">
        <v>0</v>
      </c>
      <c r="P43" s="52">
        <v>0</v>
      </c>
      <c r="Q43" s="48">
        <f t="shared" si="4"/>
        <v>0.63400000000000001</v>
      </c>
      <c r="R43" s="49" t="s">
        <v>32</v>
      </c>
      <c r="S43" s="26"/>
    </row>
    <row r="44" spans="1:19">
      <c r="A44" s="46">
        <v>19</v>
      </c>
      <c r="B44" s="47" t="s">
        <v>18</v>
      </c>
      <c r="C44" s="50" t="s">
        <v>40</v>
      </c>
      <c r="D44" s="50" t="s">
        <v>97</v>
      </c>
      <c r="E44" s="6" t="s">
        <v>51</v>
      </c>
      <c r="F44" s="6" t="s">
        <v>30</v>
      </c>
      <c r="G44" s="65" t="s">
        <v>98</v>
      </c>
      <c r="H44" s="46" t="s">
        <v>356</v>
      </c>
      <c r="I44" s="6" t="s">
        <v>1</v>
      </c>
      <c r="J44" s="66">
        <v>6</v>
      </c>
      <c r="K44" s="67" t="s">
        <v>195</v>
      </c>
      <c r="L44" s="66" t="s">
        <v>195</v>
      </c>
      <c r="M44" s="93" t="s">
        <v>195</v>
      </c>
      <c r="N44" s="52">
        <v>0.502</v>
      </c>
      <c r="O44" s="52">
        <v>0</v>
      </c>
      <c r="P44" s="52">
        <v>0</v>
      </c>
      <c r="Q44" s="48">
        <f t="shared" si="4"/>
        <v>0.502</v>
      </c>
      <c r="R44" s="49" t="s">
        <v>32</v>
      </c>
      <c r="S44" s="26"/>
    </row>
    <row r="45" spans="1:19">
      <c r="A45" s="46">
        <v>20</v>
      </c>
      <c r="B45" s="47" t="s">
        <v>18</v>
      </c>
      <c r="C45" s="50" t="s">
        <v>40</v>
      </c>
      <c r="D45" s="50" t="s">
        <v>214</v>
      </c>
      <c r="E45" s="6" t="s">
        <v>29</v>
      </c>
      <c r="F45" s="6" t="s">
        <v>30</v>
      </c>
      <c r="G45" s="65" t="s">
        <v>99</v>
      </c>
      <c r="H45" s="46" t="s">
        <v>325</v>
      </c>
      <c r="I45" s="6" t="s">
        <v>1</v>
      </c>
      <c r="J45" s="66">
        <v>6</v>
      </c>
      <c r="K45" s="67" t="s">
        <v>195</v>
      </c>
      <c r="L45" s="66" t="s">
        <v>195</v>
      </c>
      <c r="M45" s="93" t="s">
        <v>195</v>
      </c>
      <c r="N45" s="52">
        <v>1.7849999999999999</v>
      </c>
      <c r="O45" s="52">
        <v>0</v>
      </c>
      <c r="P45" s="52">
        <v>0</v>
      </c>
      <c r="Q45" s="48">
        <f t="shared" si="4"/>
        <v>1.7849999999999999</v>
      </c>
      <c r="R45" s="49" t="s">
        <v>32</v>
      </c>
      <c r="S45" s="26"/>
    </row>
    <row r="46" spans="1:19">
      <c r="A46" s="46">
        <v>21</v>
      </c>
      <c r="B46" s="47" t="s">
        <v>18</v>
      </c>
      <c r="C46" s="50" t="s">
        <v>40</v>
      </c>
      <c r="D46" s="50" t="s">
        <v>100</v>
      </c>
      <c r="E46" s="6" t="s">
        <v>36</v>
      </c>
      <c r="F46" s="6" t="s">
        <v>30</v>
      </c>
      <c r="G46" s="65" t="s">
        <v>101</v>
      </c>
      <c r="H46" s="46" t="s">
        <v>300</v>
      </c>
      <c r="I46" s="6" t="s">
        <v>1</v>
      </c>
      <c r="J46" s="66">
        <v>7</v>
      </c>
      <c r="K46" s="67" t="s">
        <v>195</v>
      </c>
      <c r="L46" s="66" t="s">
        <v>195</v>
      </c>
      <c r="M46" s="93" t="s">
        <v>195</v>
      </c>
      <c r="N46" s="52">
        <v>1.3240000000000001</v>
      </c>
      <c r="O46" s="52">
        <v>0</v>
      </c>
      <c r="P46" s="52">
        <v>0</v>
      </c>
      <c r="Q46" s="48">
        <f t="shared" si="4"/>
        <v>1.3240000000000001</v>
      </c>
      <c r="R46" s="49" t="s">
        <v>32</v>
      </c>
      <c r="S46" s="26"/>
    </row>
    <row r="47" spans="1:19">
      <c r="A47" s="46">
        <v>22</v>
      </c>
      <c r="B47" s="47" t="s">
        <v>18</v>
      </c>
      <c r="C47" s="50" t="s">
        <v>40</v>
      </c>
      <c r="D47" s="50" t="s">
        <v>222</v>
      </c>
      <c r="E47" s="6" t="s">
        <v>54</v>
      </c>
      <c r="F47" s="6" t="s">
        <v>30</v>
      </c>
      <c r="G47" s="65" t="s">
        <v>102</v>
      </c>
      <c r="H47" s="46" t="s">
        <v>334</v>
      </c>
      <c r="I47" s="6" t="s">
        <v>1</v>
      </c>
      <c r="J47" s="66">
        <v>8</v>
      </c>
      <c r="K47" s="67" t="s">
        <v>195</v>
      </c>
      <c r="L47" s="66" t="s">
        <v>195</v>
      </c>
      <c r="M47" s="93" t="s">
        <v>195</v>
      </c>
      <c r="N47" s="52">
        <v>0.52600000000000002</v>
      </c>
      <c r="O47" s="52">
        <v>0</v>
      </c>
      <c r="P47" s="52">
        <v>0</v>
      </c>
      <c r="Q47" s="48">
        <f t="shared" si="4"/>
        <v>0.52600000000000002</v>
      </c>
      <c r="R47" s="49" t="s">
        <v>32</v>
      </c>
      <c r="S47" s="26"/>
    </row>
    <row r="48" spans="1:19">
      <c r="A48" s="46">
        <v>23</v>
      </c>
      <c r="B48" s="47" t="s">
        <v>18</v>
      </c>
      <c r="C48" s="50" t="s">
        <v>40</v>
      </c>
      <c r="D48" s="50" t="s">
        <v>103</v>
      </c>
      <c r="E48" s="6" t="s">
        <v>41</v>
      </c>
      <c r="F48" s="6" t="s">
        <v>30</v>
      </c>
      <c r="G48" s="65" t="s">
        <v>104</v>
      </c>
      <c r="H48" s="46" t="s">
        <v>280</v>
      </c>
      <c r="I48" s="6" t="s">
        <v>1</v>
      </c>
      <c r="J48" s="66">
        <v>16</v>
      </c>
      <c r="K48" s="67" t="s">
        <v>195</v>
      </c>
      <c r="L48" s="66" t="s">
        <v>195</v>
      </c>
      <c r="M48" s="93" t="s">
        <v>195</v>
      </c>
      <c r="N48" s="52">
        <v>12.48</v>
      </c>
      <c r="O48" s="52">
        <v>0</v>
      </c>
      <c r="P48" s="52">
        <v>0</v>
      </c>
      <c r="Q48" s="48">
        <f t="shared" si="4"/>
        <v>12.48</v>
      </c>
      <c r="R48" s="49" t="s">
        <v>32</v>
      </c>
      <c r="S48" s="26"/>
    </row>
    <row r="49" spans="1:19">
      <c r="A49" s="46">
        <v>24</v>
      </c>
      <c r="B49" s="47" t="s">
        <v>18</v>
      </c>
      <c r="C49" s="50" t="s">
        <v>221</v>
      </c>
      <c r="D49" s="50" t="s">
        <v>223</v>
      </c>
      <c r="E49" s="6" t="s">
        <v>54</v>
      </c>
      <c r="F49" s="6" t="s">
        <v>30</v>
      </c>
      <c r="G49" s="65" t="s">
        <v>105</v>
      </c>
      <c r="H49" s="46" t="s">
        <v>297</v>
      </c>
      <c r="I49" s="6" t="s">
        <v>1</v>
      </c>
      <c r="J49" s="66">
        <v>6</v>
      </c>
      <c r="K49" s="67" t="s">
        <v>195</v>
      </c>
      <c r="L49" s="66" t="s">
        <v>195</v>
      </c>
      <c r="M49" s="93" t="s">
        <v>195</v>
      </c>
      <c r="N49" s="52">
        <v>0.35299999999999998</v>
      </c>
      <c r="O49" s="52">
        <v>0</v>
      </c>
      <c r="P49" s="52">
        <v>0</v>
      </c>
      <c r="Q49" s="48">
        <f t="shared" si="4"/>
        <v>0.35299999999999998</v>
      </c>
      <c r="R49" s="49" t="s">
        <v>32</v>
      </c>
      <c r="S49" s="26"/>
    </row>
    <row r="50" spans="1:19">
      <c r="A50" s="46">
        <v>25</v>
      </c>
      <c r="B50" s="47" t="s">
        <v>18</v>
      </c>
      <c r="C50" s="50" t="s">
        <v>106</v>
      </c>
      <c r="D50" s="50" t="s">
        <v>107</v>
      </c>
      <c r="E50" s="6" t="s">
        <v>41</v>
      </c>
      <c r="F50" s="6" t="s">
        <v>30</v>
      </c>
      <c r="G50" s="65" t="s">
        <v>108</v>
      </c>
      <c r="H50" s="46" t="s">
        <v>362</v>
      </c>
      <c r="I50" s="6" t="s">
        <v>1</v>
      </c>
      <c r="J50" s="66">
        <v>16</v>
      </c>
      <c r="K50" s="67" t="s">
        <v>195</v>
      </c>
      <c r="L50" s="66" t="s">
        <v>195</v>
      </c>
      <c r="M50" s="93" t="s">
        <v>195</v>
      </c>
      <c r="N50" s="52">
        <v>0.63700000000000001</v>
      </c>
      <c r="O50" s="52">
        <v>0</v>
      </c>
      <c r="P50" s="52">
        <v>0</v>
      </c>
      <c r="Q50" s="48">
        <f t="shared" si="4"/>
        <v>0.63700000000000001</v>
      </c>
      <c r="R50" s="49" t="s">
        <v>32</v>
      </c>
      <c r="S50" s="26"/>
    </row>
    <row r="51" spans="1:19">
      <c r="A51" s="46">
        <v>26</v>
      </c>
      <c r="B51" s="47" t="s">
        <v>18</v>
      </c>
      <c r="C51" s="50" t="s">
        <v>109</v>
      </c>
      <c r="D51" s="50" t="s">
        <v>110</v>
      </c>
      <c r="E51" s="6" t="s">
        <v>41</v>
      </c>
      <c r="F51" s="6" t="s">
        <v>30</v>
      </c>
      <c r="G51" s="65" t="s">
        <v>111</v>
      </c>
      <c r="H51" s="46" t="s">
        <v>273</v>
      </c>
      <c r="I51" s="6" t="s">
        <v>1</v>
      </c>
      <c r="J51" s="66">
        <v>16</v>
      </c>
      <c r="K51" s="67" t="s">
        <v>195</v>
      </c>
      <c r="L51" s="66" t="s">
        <v>195</v>
      </c>
      <c r="M51" s="93" t="s">
        <v>195</v>
      </c>
      <c r="N51" s="52">
        <v>0.55100000000000005</v>
      </c>
      <c r="O51" s="52">
        <v>0</v>
      </c>
      <c r="P51" s="52">
        <v>0</v>
      </c>
      <c r="Q51" s="48">
        <f t="shared" si="4"/>
        <v>0.55100000000000005</v>
      </c>
      <c r="R51" s="49" t="s">
        <v>32</v>
      </c>
      <c r="S51" s="26"/>
    </row>
    <row r="52" spans="1:19">
      <c r="A52" s="46">
        <v>27</v>
      </c>
      <c r="B52" s="47" t="s">
        <v>18</v>
      </c>
      <c r="C52" s="50" t="s">
        <v>112</v>
      </c>
      <c r="D52" s="50" t="s">
        <v>113</v>
      </c>
      <c r="E52" s="6" t="s">
        <v>41</v>
      </c>
      <c r="F52" s="6" t="s">
        <v>30</v>
      </c>
      <c r="G52" s="65" t="s">
        <v>114</v>
      </c>
      <c r="H52" s="46" t="s">
        <v>357</v>
      </c>
      <c r="I52" s="6" t="s">
        <v>1</v>
      </c>
      <c r="J52" s="66">
        <v>10</v>
      </c>
      <c r="K52" s="67" t="s">
        <v>195</v>
      </c>
      <c r="L52" s="66" t="s">
        <v>195</v>
      </c>
      <c r="M52" s="93" t="s">
        <v>195</v>
      </c>
      <c r="N52" s="52">
        <v>0.52600000000000002</v>
      </c>
      <c r="O52" s="52">
        <v>0</v>
      </c>
      <c r="P52" s="52">
        <v>0</v>
      </c>
      <c r="Q52" s="48">
        <f t="shared" si="4"/>
        <v>0.52600000000000002</v>
      </c>
      <c r="R52" s="49" t="s">
        <v>32</v>
      </c>
      <c r="S52" s="26"/>
    </row>
    <row r="53" spans="1:19">
      <c r="A53" s="46">
        <v>28</v>
      </c>
      <c r="B53" s="47" t="s">
        <v>18</v>
      </c>
      <c r="C53" s="50" t="s">
        <v>115</v>
      </c>
      <c r="D53" s="50" t="s">
        <v>116</v>
      </c>
      <c r="E53" s="6" t="s">
        <v>41</v>
      </c>
      <c r="F53" s="6" t="s">
        <v>30</v>
      </c>
      <c r="G53" s="65" t="s">
        <v>117</v>
      </c>
      <c r="H53" s="46" t="s">
        <v>275</v>
      </c>
      <c r="I53" s="6" t="s">
        <v>1</v>
      </c>
      <c r="J53" s="66">
        <v>16</v>
      </c>
      <c r="K53" s="67" t="s">
        <v>195</v>
      </c>
      <c r="L53" s="66" t="s">
        <v>195</v>
      </c>
      <c r="M53" s="93" t="s">
        <v>195</v>
      </c>
      <c r="N53" s="52">
        <v>0.47399999999999998</v>
      </c>
      <c r="O53" s="52">
        <v>0</v>
      </c>
      <c r="P53" s="52">
        <v>0</v>
      </c>
      <c r="Q53" s="48">
        <f t="shared" si="4"/>
        <v>0.47399999999999998</v>
      </c>
      <c r="R53" s="49" t="s">
        <v>32</v>
      </c>
      <c r="S53" s="26"/>
    </row>
    <row r="54" spans="1:19">
      <c r="A54" s="46">
        <v>29</v>
      </c>
      <c r="B54" s="47" t="s">
        <v>18</v>
      </c>
      <c r="C54" s="50" t="s">
        <v>118</v>
      </c>
      <c r="D54" s="50" t="s">
        <v>119</v>
      </c>
      <c r="E54" s="6" t="s">
        <v>41</v>
      </c>
      <c r="F54" s="6" t="s">
        <v>30</v>
      </c>
      <c r="G54" s="65" t="s">
        <v>120</v>
      </c>
      <c r="H54" s="46" t="s">
        <v>351</v>
      </c>
      <c r="I54" s="6" t="s">
        <v>1</v>
      </c>
      <c r="J54" s="66">
        <v>16</v>
      </c>
      <c r="K54" s="67" t="s">
        <v>195</v>
      </c>
      <c r="L54" s="66" t="s">
        <v>195</v>
      </c>
      <c r="M54" s="93" t="s">
        <v>195</v>
      </c>
      <c r="N54" s="52">
        <v>3.7480000000000002</v>
      </c>
      <c r="O54" s="52">
        <v>0</v>
      </c>
      <c r="P54" s="52">
        <v>0</v>
      </c>
      <c r="Q54" s="48">
        <f t="shared" si="4"/>
        <v>3.7480000000000002</v>
      </c>
      <c r="R54" s="49" t="s">
        <v>32</v>
      </c>
      <c r="S54" s="26"/>
    </row>
    <row r="55" spans="1:19">
      <c r="A55" s="46">
        <v>30</v>
      </c>
      <c r="B55" s="47" t="s">
        <v>18</v>
      </c>
      <c r="C55" s="50" t="s">
        <v>40</v>
      </c>
      <c r="D55" s="50" t="s">
        <v>121</v>
      </c>
      <c r="E55" s="6" t="s">
        <v>51</v>
      </c>
      <c r="F55" s="6" t="s">
        <v>30</v>
      </c>
      <c r="G55" s="65" t="s">
        <v>122</v>
      </c>
      <c r="H55" s="46" t="s">
        <v>343</v>
      </c>
      <c r="I55" s="6" t="s">
        <v>1</v>
      </c>
      <c r="J55" s="66">
        <v>5</v>
      </c>
      <c r="K55" s="67" t="s">
        <v>195</v>
      </c>
      <c r="L55" s="66" t="s">
        <v>195</v>
      </c>
      <c r="M55" s="93" t="s">
        <v>195</v>
      </c>
      <c r="N55" s="52">
        <v>0.68799999999999994</v>
      </c>
      <c r="O55" s="52">
        <v>0</v>
      </c>
      <c r="P55" s="52">
        <v>0</v>
      </c>
      <c r="Q55" s="48">
        <f t="shared" si="4"/>
        <v>0.68799999999999994</v>
      </c>
      <c r="R55" s="49" t="s">
        <v>32</v>
      </c>
      <c r="S55" s="26"/>
    </row>
    <row r="56" spans="1:19">
      <c r="A56" s="46">
        <v>31</v>
      </c>
      <c r="B56" s="47" t="s">
        <v>18</v>
      </c>
      <c r="C56" s="50" t="s">
        <v>40</v>
      </c>
      <c r="D56" s="50" t="s">
        <v>123</v>
      </c>
      <c r="E56" s="6" t="s">
        <v>41</v>
      </c>
      <c r="F56" s="6" t="s">
        <v>30</v>
      </c>
      <c r="G56" s="65" t="s">
        <v>124</v>
      </c>
      <c r="H56" s="46" t="s">
        <v>301</v>
      </c>
      <c r="I56" s="6" t="s">
        <v>1</v>
      </c>
      <c r="J56" s="66">
        <v>5</v>
      </c>
      <c r="K56" s="67" t="s">
        <v>195</v>
      </c>
      <c r="L56" s="66" t="s">
        <v>195</v>
      </c>
      <c r="M56" s="93" t="s">
        <v>195</v>
      </c>
      <c r="N56" s="52">
        <v>0.44500000000000001</v>
      </c>
      <c r="O56" s="52">
        <v>0</v>
      </c>
      <c r="P56" s="52">
        <v>0</v>
      </c>
      <c r="Q56" s="48">
        <f t="shared" si="4"/>
        <v>0.44500000000000001</v>
      </c>
      <c r="R56" s="49" t="s">
        <v>32</v>
      </c>
      <c r="S56" s="26"/>
    </row>
    <row r="57" spans="1:19">
      <c r="A57" s="46">
        <v>32</v>
      </c>
      <c r="B57" s="47" t="s">
        <v>18</v>
      </c>
      <c r="C57" s="50" t="s">
        <v>40</v>
      </c>
      <c r="D57" s="50" t="s">
        <v>208</v>
      </c>
      <c r="E57" s="6" t="s">
        <v>51</v>
      </c>
      <c r="F57" s="6" t="s">
        <v>30</v>
      </c>
      <c r="G57" s="65" t="s">
        <v>125</v>
      </c>
      <c r="H57" s="46" t="s">
        <v>277</v>
      </c>
      <c r="I57" s="6" t="s">
        <v>1</v>
      </c>
      <c r="J57" s="66">
        <v>10</v>
      </c>
      <c r="K57" s="67" t="s">
        <v>195</v>
      </c>
      <c r="L57" s="66" t="s">
        <v>195</v>
      </c>
      <c r="M57" s="93" t="s">
        <v>195</v>
      </c>
      <c r="N57" s="52">
        <v>0.75900000000000001</v>
      </c>
      <c r="O57" s="52">
        <v>0</v>
      </c>
      <c r="P57" s="52">
        <v>0</v>
      </c>
      <c r="Q57" s="48">
        <f t="shared" si="4"/>
        <v>0.75900000000000001</v>
      </c>
      <c r="R57" s="49" t="s">
        <v>32</v>
      </c>
      <c r="S57" s="26"/>
    </row>
    <row r="58" spans="1:19">
      <c r="A58" s="46">
        <v>33</v>
      </c>
      <c r="B58" s="47" t="s">
        <v>18</v>
      </c>
      <c r="C58" s="50" t="s">
        <v>40</v>
      </c>
      <c r="D58" s="50" t="s">
        <v>126</v>
      </c>
      <c r="E58" s="6" t="s">
        <v>41</v>
      </c>
      <c r="F58" s="6" t="s">
        <v>30</v>
      </c>
      <c r="G58" s="65" t="s">
        <v>127</v>
      </c>
      <c r="H58" s="46" t="s">
        <v>309</v>
      </c>
      <c r="I58" s="6" t="s">
        <v>1</v>
      </c>
      <c r="J58" s="66">
        <v>6.6</v>
      </c>
      <c r="K58" s="67" t="s">
        <v>195</v>
      </c>
      <c r="L58" s="66" t="s">
        <v>195</v>
      </c>
      <c r="M58" s="93" t="s">
        <v>195</v>
      </c>
      <c r="N58" s="52">
        <v>0.113</v>
      </c>
      <c r="O58" s="52">
        <v>0</v>
      </c>
      <c r="P58" s="52">
        <v>0</v>
      </c>
      <c r="Q58" s="48">
        <f t="shared" si="4"/>
        <v>0.113</v>
      </c>
      <c r="R58" s="49" t="s">
        <v>32</v>
      </c>
      <c r="S58" s="26"/>
    </row>
    <row r="59" spans="1:19">
      <c r="A59" s="46">
        <v>34</v>
      </c>
      <c r="B59" s="47" t="s">
        <v>18</v>
      </c>
      <c r="C59" s="50" t="s">
        <v>40</v>
      </c>
      <c r="D59" s="50" t="s">
        <v>128</v>
      </c>
      <c r="E59" s="6" t="s">
        <v>51</v>
      </c>
      <c r="F59" s="6" t="s">
        <v>30</v>
      </c>
      <c r="G59" s="65" t="s">
        <v>129</v>
      </c>
      <c r="H59" s="46" t="s">
        <v>335</v>
      </c>
      <c r="I59" s="6" t="s">
        <v>1</v>
      </c>
      <c r="J59" s="66">
        <v>4</v>
      </c>
      <c r="K59" s="67" t="s">
        <v>195</v>
      </c>
      <c r="L59" s="66" t="s">
        <v>195</v>
      </c>
      <c r="M59" s="93" t="s">
        <v>195</v>
      </c>
      <c r="N59" s="52">
        <v>0.27800000000000002</v>
      </c>
      <c r="O59" s="52">
        <v>0</v>
      </c>
      <c r="P59" s="52">
        <v>0</v>
      </c>
      <c r="Q59" s="48">
        <f t="shared" si="4"/>
        <v>0.27800000000000002</v>
      </c>
      <c r="R59" s="49" t="s">
        <v>32</v>
      </c>
      <c r="S59" s="26"/>
    </row>
    <row r="60" spans="1:19">
      <c r="A60" s="46">
        <v>35</v>
      </c>
      <c r="B60" s="47" t="s">
        <v>18</v>
      </c>
      <c r="C60" s="50" t="s">
        <v>40</v>
      </c>
      <c r="D60" s="50" t="s">
        <v>130</v>
      </c>
      <c r="E60" s="6" t="s">
        <v>41</v>
      </c>
      <c r="F60" s="6" t="s">
        <v>30</v>
      </c>
      <c r="G60" s="65" t="s">
        <v>131</v>
      </c>
      <c r="H60" s="46" t="s">
        <v>321</v>
      </c>
      <c r="I60" s="6" t="s">
        <v>1</v>
      </c>
      <c r="J60" s="66">
        <v>3</v>
      </c>
      <c r="K60" s="67" t="s">
        <v>195</v>
      </c>
      <c r="L60" s="66" t="s">
        <v>195</v>
      </c>
      <c r="M60" s="93" t="s">
        <v>195</v>
      </c>
      <c r="N60" s="52">
        <v>0.51</v>
      </c>
      <c r="O60" s="52">
        <v>0</v>
      </c>
      <c r="P60" s="52">
        <v>0</v>
      </c>
      <c r="Q60" s="48">
        <f t="shared" si="4"/>
        <v>0.51</v>
      </c>
      <c r="R60" s="49" t="s">
        <v>32</v>
      </c>
      <c r="S60" s="26"/>
    </row>
    <row r="61" spans="1:19">
      <c r="A61" s="46">
        <v>36</v>
      </c>
      <c r="B61" s="47" t="s">
        <v>18</v>
      </c>
      <c r="C61" s="50" t="s">
        <v>40</v>
      </c>
      <c r="D61" s="50" t="s">
        <v>217</v>
      </c>
      <c r="E61" s="6" t="s">
        <v>51</v>
      </c>
      <c r="F61" s="6" t="s">
        <v>30</v>
      </c>
      <c r="G61" s="65" t="s">
        <v>132</v>
      </c>
      <c r="H61" s="46" t="s">
        <v>312</v>
      </c>
      <c r="I61" s="6" t="s">
        <v>1</v>
      </c>
      <c r="J61" s="66">
        <v>4</v>
      </c>
      <c r="K61" s="67" t="s">
        <v>195</v>
      </c>
      <c r="L61" s="66" t="s">
        <v>195</v>
      </c>
      <c r="M61" s="93" t="s">
        <v>195</v>
      </c>
      <c r="N61" s="52">
        <v>0.2</v>
      </c>
      <c r="O61" s="52">
        <v>0</v>
      </c>
      <c r="P61" s="52">
        <v>0</v>
      </c>
      <c r="Q61" s="48">
        <f t="shared" si="4"/>
        <v>0.2</v>
      </c>
      <c r="R61" s="49" t="s">
        <v>32</v>
      </c>
      <c r="S61" s="26"/>
    </row>
    <row r="62" spans="1:19">
      <c r="A62" s="46">
        <v>37</v>
      </c>
      <c r="B62" s="47" t="s">
        <v>18</v>
      </c>
      <c r="C62" s="50" t="s">
        <v>40</v>
      </c>
      <c r="D62" s="50" t="s">
        <v>219</v>
      </c>
      <c r="E62" s="6" t="s">
        <v>81</v>
      </c>
      <c r="F62" s="6" t="s">
        <v>30</v>
      </c>
      <c r="G62" s="65" t="s">
        <v>133</v>
      </c>
      <c r="H62" s="46" t="s">
        <v>299</v>
      </c>
      <c r="I62" s="6" t="s">
        <v>1</v>
      </c>
      <c r="J62" s="66">
        <v>6</v>
      </c>
      <c r="K62" s="67" t="s">
        <v>195</v>
      </c>
      <c r="L62" s="66" t="s">
        <v>195</v>
      </c>
      <c r="M62" s="93" t="s">
        <v>195</v>
      </c>
      <c r="N62" s="52">
        <v>0.26700000000000002</v>
      </c>
      <c r="O62" s="52">
        <v>0</v>
      </c>
      <c r="P62" s="52">
        <v>0</v>
      </c>
      <c r="Q62" s="48">
        <f t="shared" si="4"/>
        <v>0.26700000000000002</v>
      </c>
      <c r="R62" s="49" t="s">
        <v>32</v>
      </c>
      <c r="S62" s="26"/>
    </row>
    <row r="63" spans="1:19">
      <c r="A63" s="46">
        <v>38</v>
      </c>
      <c r="B63" s="47" t="s">
        <v>18</v>
      </c>
      <c r="C63" s="50" t="s">
        <v>40</v>
      </c>
      <c r="D63" s="50" t="s">
        <v>134</v>
      </c>
      <c r="E63" s="6" t="s">
        <v>36</v>
      </c>
      <c r="F63" s="6" t="s">
        <v>30</v>
      </c>
      <c r="G63" s="65" t="s">
        <v>135</v>
      </c>
      <c r="H63" s="46" t="s">
        <v>270</v>
      </c>
      <c r="I63" s="6" t="s">
        <v>12</v>
      </c>
      <c r="J63" s="66">
        <v>11</v>
      </c>
      <c r="K63" s="67" t="s">
        <v>195</v>
      </c>
      <c r="L63" s="66" t="s">
        <v>195</v>
      </c>
      <c r="M63" s="93" t="s">
        <v>195</v>
      </c>
      <c r="N63" s="52">
        <v>0.32500000000000001</v>
      </c>
      <c r="O63" s="52">
        <v>0.97599999999999998</v>
      </c>
      <c r="P63" s="52">
        <v>0</v>
      </c>
      <c r="Q63" s="48">
        <f t="shared" si="4"/>
        <v>1.3009999999999999</v>
      </c>
      <c r="R63" s="49" t="s">
        <v>32</v>
      </c>
      <c r="S63" s="26"/>
    </row>
    <row r="64" spans="1:19">
      <c r="A64" s="46">
        <v>39</v>
      </c>
      <c r="B64" s="47" t="s">
        <v>18</v>
      </c>
      <c r="C64" s="50" t="s">
        <v>136</v>
      </c>
      <c r="D64" s="50" t="s">
        <v>137</v>
      </c>
      <c r="E64" s="6" t="s">
        <v>41</v>
      </c>
      <c r="F64" s="6" t="s">
        <v>30</v>
      </c>
      <c r="G64" s="70" t="s">
        <v>138</v>
      </c>
      <c r="H64" s="46" t="s">
        <v>360</v>
      </c>
      <c r="I64" s="6" t="s">
        <v>1</v>
      </c>
      <c r="J64" s="66">
        <v>10</v>
      </c>
      <c r="K64" s="67" t="s">
        <v>195</v>
      </c>
      <c r="L64" s="66" t="s">
        <v>195</v>
      </c>
      <c r="M64" s="93" t="s">
        <v>195</v>
      </c>
      <c r="N64" s="52">
        <v>0.68500000000000005</v>
      </c>
      <c r="O64" s="52">
        <v>0</v>
      </c>
      <c r="P64" s="52">
        <v>0</v>
      </c>
      <c r="Q64" s="48">
        <f t="shared" si="4"/>
        <v>0.68500000000000005</v>
      </c>
      <c r="R64" s="49" t="s">
        <v>32</v>
      </c>
      <c r="S64" s="26"/>
    </row>
    <row r="65" spans="1:19">
      <c r="A65" s="46">
        <v>40</v>
      </c>
      <c r="B65" s="47" t="s">
        <v>18</v>
      </c>
      <c r="C65" s="50" t="s">
        <v>40</v>
      </c>
      <c r="D65" s="50" t="s">
        <v>89</v>
      </c>
      <c r="E65" s="6" t="s">
        <v>54</v>
      </c>
      <c r="F65" s="6" t="s">
        <v>30</v>
      </c>
      <c r="G65" s="65" t="s">
        <v>139</v>
      </c>
      <c r="H65" s="46" t="s">
        <v>314</v>
      </c>
      <c r="I65" s="6" t="s">
        <v>1</v>
      </c>
      <c r="J65" s="66">
        <v>8</v>
      </c>
      <c r="K65" s="67" t="s">
        <v>195</v>
      </c>
      <c r="L65" s="66" t="s">
        <v>195</v>
      </c>
      <c r="M65" s="93" t="s">
        <v>195</v>
      </c>
      <c r="N65" s="52">
        <v>0.156</v>
      </c>
      <c r="O65" s="52">
        <v>0</v>
      </c>
      <c r="P65" s="52">
        <v>0</v>
      </c>
      <c r="Q65" s="48">
        <f t="shared" si="4"/>
        <v>0.156</v>
      </c>
      <c r="R65" s="49" t="s">
        <v>32</v>
      </c>
      <c r="S65" s="26"/>
    </row>
    <row r="66" spans="1:19">
      <c r="A66" s="46">
        <v>41</v>
      </c>
      <c r="B66" s="47" t="s">
        <v>18</v>
      </c>
      <c r="C66" s="50" t="s">
        <v>40</v>
      </c>
      <c r="D66" s="50" t="s">
        <v>140</v>
      </c>
      <c r="E66" s="6" t="s">
        <v>51</v>
      </c>
      <c r="F66" s="6" t="s">
        <v>30</v>
      </c>
      <c r="G66" s="69" t="s">
        <v>141</v>
      </c>
      <c r="H66" s="46" t="s">
        <v>326</v>
      </c>
      <c r="I66" s="6" t="s">
        <v>1</v>
      </c>
      <c r="J66" s="66">
        <v>5</v>
      </c>
      <c r="K66" s="67" t="s">
        <v>195</v>
      </c>
      <c r="L66" s="66" t="s">
        <v>195</v>
      </c>
      <c r="M66" s="93" t="s">
        <v>195</v>
      </c>
      <c r="N66" s="52">
        <v>0.38700000000000001</v>
      </c>
      <c r="O66" s="52">
        <v>0</v>
      </c>
      <c r="P66" s="52">
        <v>0</v>
      </c>
      <c r="Q66" s="48">
        <f t="shared" si="4"/>
        <v>0.38700000000000001</v>
      </c>
      <c r="R66" s="49" t="s">
        <v>32</v>
      </c>
      <c r="S66" s="26"/>
    </row>
    <row r="67" spans="1:19">
      <c r="A67" s="46">
        <v>42</v>
      </c>
      <c r="B67" s="47" t="s">
        <v>18</v>
      </c>
      <c r="C67" s="50" t="s">
        <v>40</v>
      </c>
      <c r="D67" s="50" t="s">
        <v>142</v>
      </c>
      <c r="E67" s="6" t="s">
        <v>41</v>
      </c>
      <c r="F67" s="6" t="s">
        <v>30</v>
      </c>
      <c r="G67" s="65" t="s">
        <v>143</v>
      </c>
      <c r="H67" s="46" t="s">
        <v>344</v>
      </c>
      <c r="I67" s="6" t="s">
        <v>1</v>
      </c>
      <c r="J67" s="66">
        <v>16</v>
      </c>
      <c r="K67" s="67" t="s">
        <v>195</v>
      </c>
      <c r="L67" s="66" t="s">
        <v>195</v>
      </c>
      <c r="M67" s="93" t="s">
        <v>195</v>
      </c>
      <c r="N67" s="52">
        <v>0.47099999999999997</v>
      </c>
      <c r="O67" s="52">
        <v>0</v>
      </c>
      <c r="P67" s="52">
        <v>0</v>
      </c>
      <c r="Q67" s="48">
        <f t="shared" si="4"/>
        <v>0.47099999999999997</v>
      </c>
      <c r="R67" s="49" t="s">
        <v>32</v>
      </c>
      <c r="S67" s="26"/>
    </row>
    <row r="68" spans="1:19">
      <c r="A68" s="46">
        <v>43</v>
      </c>
      <c r="B68" s="47" t="s">
        <v>18</v>
      </c>
      <c r="C68" s="50" t="s">
        <v>40</v>
      </c>
      <c r="D68" s="50" t="s">
        <v>224</v>
      </c>
      <c r="E68" s="6" t="s">
        <v>29</v>
      </c>
      <c r="F68" s="6" t="s">
        <v>30</v>
      </c>
      <c r="G68" s="65" t="s">
        <v>144</v>
      </c>
      <c r="H68" s="46" t="s">
        <v>319</v>
      </c>
      <c r="I68" s="6" t="s">
        <v>1</v>
      </c>
      <c r="J68" s="66">
        <v>5</v>
      </c>
      <c r="K68" s="67" t="s">
        <v>195</v>
      </c>
      <c r="L68" s="66" t="s">
        <v>195</v>
      </c>
      <c r="M68" s="93" t="s">
        <v>195</v>
      </c>
      <c r="N68" s="52">
        <v>0.314</v>
      </c>
      <c r="O68" s="52">
        <v>0</v>
      </c>
      <c r="P68" s="52">
        <v>0</v>
      </c>
      <c r="Q68" s="48">
        <f t="shared" si="4"/>
        <v>0.314</v>
      </c>
      <c r="R68" s="49" t="s">
        <v>32</v>
      </c>
      <c r="S68" s="26"/>
    </row>
    <row r="69" spans="1:19">
      <c r="A69" s="46">
        <v>44</v>
      </c>
      <c r="B69" s="47" t="s">
        <v>18</v>
      </c>
      <c r="C69" s="50" t="s">
        <v>40</v>
      </c>
      <c r="D69" s="50" t="s">
        <v>145</v>
      </c>
      <c r="E69" s="6" t="s">
        <v>54</v>
      </c>
      <c r="F69" s="6" t="s">
        <v>30</v>
      </c>
      <c r="G69" s="65" t="s">
        <v>146</v>
      </c>
      <c r="H69" s="46" t="s">
        <v>296</v>
      </c>
      <c r="I69" s="6" t="s">
        <v>1</v>
      </c>
      <c r="J69" s="66">
        <v>6</v>
      </c>
      <c r="K69" s="67" t="s">
        <v>195</v>
      </c>
      <c r="L69" s="66" t="s">
        <v>195</v>
      </c>
      <c r="M69" s="93" t="s">
        <v>195</v>
      </c>
      <c r="N69" s="52">
        <v>0.42299999999999999</v>
      </c>
      <c r="O69" s="52">
        <v>0</v>
      </c>
      <c r="P69" s="52">
        <v>0</v>
      </c>
      <c r="Q69" s="48">
        <f t="shared" si="4"/>
        <v>0.42299999999999999</v>
      </c>
      <c r="R69" s="49" t="s">
        <v>32</v>
      </c>
      <c r="S69" s="26"/>
    </row>
    <row r="70" spans="1:19">
      <c r="A70" s="46">
        <v>45</v>
      </c>
      <c r="B70" s="47" t="s">
        <v>18</v>
      </c>
      <c r="C70" s="50" t="s">
        <v>40</v>
      </c>
      <c r="D70" s="50" t="s">
        <v>147</v>
      </c>
      <c r="E70" s="6" t="s">
        <v>81</v>
      </c>
      <c r="F70" s="6" t="s">
        <v>30</v>
      </c>
      <c r="G70" s="65" t="s">
        <v>148</v>
      </c>
      <c r="H70" s="46" t="s">
        <v>338</v>
      </c>
      <c r="I70" s="6" t="s">
        <v>1</v>
      </c>
      <c r="J70" s="66">
        <v>7</v>
      </c>
      <c r="K70" s="67" t="s">
        <v>195</v>
      </c>
      <c r="L70" s="66" t="s">
        <v>195</v>
      </c>
      <c r="M70" s="93" t="s">
        <v>195</v>
      </c>
      <c r="N70" s="52">
        <v>0.33500000000000002</v>
      </c>
      <c r="O70" s="52">
        <v>0</v>
      </c>
      <c r="P70" s="52">
        <v>0</v>
      </c>
      <c r="Q70" s="48">
        <f t="shared" si="4"/>
        <v>0.33500000000000002</v>
      </c>
      <c r="R70" s="49" t="s">
        <v>32</v>
      </c>
      <c r="S70" s="26"/>
    </row>
    <row r="71" spans="1:19">
      <c r="A71" s="46">
        <v>46</v>
      </c>
      <c r="B71" s="47" t="s">
        <v>18</v>
      </c>
      <c r="C71" s="50" t="s">
        <v>40</v>
      </c>
      <c r="D71" s="50" t="s">
        <v>149</v>
      </c>
      <c r="E71" s="6" t="s">
        <v>54</v>
      </c>
      <c r="F71" s="6" t="s">
        <v>30</v>
      </c>
      <c r="G71" s="65" t="s">
        <v>150</v>
      </c>
      <c r="H71" s="46" t="s">
        <v>282</v>
      </c>
      <c r="I71" s="6" t="s">
        <v>1</v>
      </c>
      <c r="J71" s="66">
        <v>8</v>
      </c>
      <c r="K71" s="67" t="s">
        <v>195</v>
      </c>
      <c r="L71" s="66" t="s">
        <v>195</v>
      </c>
      <c r="M71" s="93" t="s">
        <v>195</v>
      </c>
      <c r="N71" s="52">
        <v>0.26100000000000001</v>
      </c>
      <c r="O71" s="52">
        <v>0</v>
      </c>
      <c r="P71" s="52">
        <v>0</v>
      </c>
      <c r="Q71" s="48">
        <f t="shared" si="4"/>
        <v>0.26100000000000001</v>
      </c>
      <c r="R71" s="49" t="s">
        <v>32</v>
      </c>
      <c r="S71" s="26"/>
    </row>
    <row r="72" spans="1:19">
      <c r="A72" s="46">
        <v>47</v>
      </c>
      <c r="B72" s="47" t="s">
        <v>18</v>
      </c>
      <c r="C72" s="50" t="s">
        <v>40</v>
      </c>
      <c r="D72" s="50" t="s">
        <v>151</v>
      </c>
      <c r="E72" s="6" t="s">
        <v>54</v>
      </c>
      <c r="F72" s="6" t="s">
        <v>30</v>
      </c>
      <c r="G72" s="65" t="s">
        <v>152</v>
      </c>
      <c r="H72" s="46" t="s">
        <v>288</v>
      </c>
      <c r="I72" s="6" t="s">
        <v>1</v>
      </c>
      <c r="J72" s="66">
        <v>8</v>
      </c>
      <c r="K72" s="67" t="s">
        <v>195</v>
      </c>
      <c r="L72" s="66" t="s">
        <v>195</v>
      </c>
      <c r="M72" s="93" t="s">
        <v>195</v>
      </c>
      <c r="N72" s="52">
        <v>0.20499999999999999</v>
      </c>
      <c r="O72" s="52">
        <v>0</v>
      </c>
      <c r="P72" s="52">
        <v>0</v>
      </c>
      <c r="Q72" s="48">
        <f t="shared" si="4"/>
        <v>0.20499999999999999</v>
      </c>
      <c r="R72" s="49" t="s">
        <v>32</v>
      </c>
      <c r="S72" s="26"/>
    </row>
    <row r="73" spans="1:19">
      <c r="A73" s="46">
        <v>48</v>
      </c>
      <c r="B73" s="47" t="s">
        <v>18</v>
      </c>
      <c r="C73" s="50" t="s">
        <v>40</v>
      </c>
      <c r="D73" s="50" t="s">
        <v>153</v>
      </c>
      <c r="E73" s="6" t="s">
        <v>51</v>
      </c>
      <c r="F73" s="6" t="s">
        <v>30</v>
      </c>
      <c r="G73" s="65" t="s">
        <v>154</v>
      </c>
      <c r="H73" s="46" t="s">
        <v>337</v>
      </c>
      <c r="I73" s="6" t="s">
        <v>12</v>
      </c>
      <c r="J73" s="66">
        <v>6</v>
      </c>
      <c r="K73" s="67" t="s">
        <v>195</v>
      </c>
      <c r="L73" s="66" t="s">
        <v>195</v>
      </c>
      <c r="M73" s="93" t="s">
        <v>195</v>
      </c>
      <c r="N73" s="52">
        <v>0.43</v>
      </c>
      <c r="O73" s="52">
        <v>1.0760000000000001</v>
      </c>
      <c r="P73" s="52">
        <v>0</v>
      </c>
      <c r="Q73" s="48">
        <f t="shared" si="4"/>
        <v>1.506</v>
      </c>
      <c r="R73" s="49" t="s">
        <v>32</v>
      </c>
      <c r="S73" s="26"/>
    </row>
    <row r="74" spans="1:19">
      <c r="A74" s="46">
        <v>49</v>
      </c>
      <c r="B74" s="47" t="s">
        <v>18</v>
      </c>
      <c r="C74" s="50" t="s">
        <v>40</v>
      </c>
      <c r="D74" s="50" t="s">
        <v>155</v>
      </c>
      <c r="E74" s="6" t="s">
        <v>36</v>
      </c>
      <c r="F74" s="6" t="s">
        <v>30</v>
      </c>
      <c r="G74" s="65" t="s">
        <v>156</v>
      </c>
      <c r="H74" s="46" t="s">
        <v>347</v>
      </c>
      <c r="I74" s="6" t="s">
        <v>231</v>
      </c>
      <c r="J74" s="66">
        <v>12</v>
      </c>
      <c r="K74" s="67" t="s">
        <v>195</v>
      </c>
      <c r="L74" s="66" t="s">
        <v>195</v>
      </c>
      <c r="M74" s="93" t="s">
        <v>195</v>
      </c>
      <c r="N74" s="52">
        <v>0.20899999999999999</v>
      </c>
      <c r="O74" s="52">
        <v>0.123</v>
      </c>
      <c r="P74" s="52">
        <v>0</v>
      </c>
      <c r="Q74" s="48">
        <f t="shared" si="4"/>
        <v>0.33199999999999996</v>
      </c>
      <c r="R74" s="49" t="s">
        <v>32</v>
      </c>
      <c r="S74" s="26"/>
    </row>
    <row r="75" spans="1:19">
      <c r="A75" s="46">
        <v>50</v>
      </c>
      <c r="B75" s="47" t="s">
        <v>18</v>
      </c>
      <c r="C75" s="50" t="s">
        <v>157</v>
      </c>
      <c r="D75" s="50" t="s">
        <v>209</v>
      </c>
      <c r="E75" s="6" t="s">
        <v>41</v>
      </c>
      <c r="F75" s="6" t="s">
        <v>30</v>
      </c>
      <c r="G75" s="65" t="s">
        <v>158</v>
      </c>
      <c r="H75" s="46" t="s">
        <v>339</v>
      </c>
      <c r="I75" s="6" t="s">
        <v>2</v>
      </c>
      <c r="J75" s="66">
        <v>110</v>
      </c>
      <c r="K75" s="67">
        <v>49.72</v>
      </c>
      <c r="L75" s="68" t="s">
        <v>194</v>
      </c>
      <c r="M75" s="93">
        <v>8.58</v>
      </c>
      <c r="N75" s="52">
        <v>144.33099999999999</v>
      </c>
      <c r="O75" s="52">
        <v>0</v>
      </c>
      <c r="P75" s="52">
        <v>0</v>
      </c>
      <c r="Q75" s="48">
        <f t="shared" si="4"/>
        <v>144.33099999999999</v>
      </c>
      <c r="R75" s="49" t="s">
        <v>32</v>
      </c>
      <c r="S75" s="26"/>
    </row>
    <row r="76" spans="1:19">
      <c r="A76" s="46">
        <v>51</v>
      </c>
      <c r="B76" s="47" t="s">
        <v>18</v>
      </c>
      <c r="C76" s="50" t="s">
        <v>159</v>
      </c>
      <c r="D76" s="50" t="s">
        <v>73</v>
      </c>
      <c r="E76" s="6" t="s">
        <v>36</v>
      </c>
      <c r="F76" s="6" t="s">
        <v>30</v>
      </c>
      <c r="G76" s="65" t="s">
        <v>160</v>
      </c>
      <c r="H76" s="46" t="s">
        <v>291</v>
      </c>
      <c r="I76" s="6" t="s">
        <v>2</v>
      </c>
      <c r="J76" s="66">
        <v>40</v>
      </c>
      <c r="K76" s="67">
        <v>13.2</v>
      </c>
      <c r="L76" s="68" t="s">
        <v>194</v>
      </c>
      <c r="M76" s="93">
        <v>5</v>
      </c>
      <c r="N76" s="52">
        <f>54.204-7</f>
        <v>47.204000000000001</v>
      </c>
      <c r="O76" s="52">
        <v>0</v>
      </c>
      <c r="P76" s="52">
        <v>0</v>
      </c>
      <c r="Q76" s="48">
        <f t="shared" si="4"/>
        <v>47.204000000000001</v>
      </c>
      <c r="R76" s="49" t="s">
        <v>32</v>
      </c>
      <c r="S76" s="26"/>
    </row>
    <row r="77" spans="1:19">
      <c r="A77" s="46">
        <v>52</v>
      </c>
      <c r="B77" s="47" t="s">
        <v>18</v>
      </c>
      <c r="C77" s="50" t="s">
        <v>40</v>
      </c>
      <c r="D77" s="50" t="s">
        <v>369</v>
      </c>
      <c r="E77" s="6" t="s">
        <v>54</v>
      </c>
      <c r="F77" s="6" t="s">
        <v>30</v>
      </c>
      <c r="G77" s="65" t="s">
        <v>161</v>
      </c>
      <c r="H77" s="46" t="s">
        <v>327</v>
      </c>
      <c r="I77" s="6" t="s">
        <v>2</v>
      </c>
      <c r="J77" s="66">
        <v>50</v>
      </c>
      <c r="K77" s="67">
        <v>13.32</v>
      </c>
      <c r="L77" s="66" t="s">
        <v>194</v>
      </c>
      <c r="M77" s="93">
        <v>11.1</v>
      </c>
      <c r="N77" s="52">
        <v>21.789000000000001</v>
      </c>
      <c r="O77" s="52">
        <v>0</v>
      </c>
      <c r="P77" s="52">
        <v>0</v>
      </c>
      <c r="Q77" s="48">
        <f t="shared" si="4"/>
        <v>21.789000000000001</v>
      </c>
      <c r="R77" s="49" t="s">
        <v>32</v>
      </c>
      <c r="S77" s="26"/>
    </row>
    <row r="78" spans="1:19">
      <c r="A78" s="46">
        <v>53</v>
      </c>
      <c r="B78" s="47" t="s">
        <v>18</v>
      </c>
      <c r="C78" s="50" t="s">
        <v>40</v>
      </c>
      <c r="D78" s="50" t="s">
        <v>162</v>
      </c>
      <c r="E78" s="6" t="s">
        <v>54</v>
      </c>
      <c r="F78" s="6" t="s">
        <v>30</v>
      </c>
      <c r="G78" s="65" t="s">
        <v>163</v>
      </c>
      <c r="H78" s="46" t="s">
        <v>307</v>
      </c>
      <c r="I78" s="6" t="s">
        <v>2</v>
      </c>
      <c r="J78" s="66">
        <v>25</v>
      </c>
      <c r="K78" s="67" t="s">
        <v>195</v>
      </c>
      <c r="L78" s="66" t="s">
        <v>195</v>
      </c>
      <c r="M78" s="93" t="s">
        <v>195</v>
      </c>
      <c r="N78" s="52">
        <v>3.516</v>
      </c>
      <c r="O78" s="52">
        <v>0</v>
      </c>
      <c r="P78" s="52">
        <v>0</v>
      </c>
      <c r="Q78" s="48">
        <f t="shared" si="4"/>
        <v>3.516</v>
      </c>
      <c r="R78" s="49" t="s">
        <v>32</v>
      </c>
      <c r="S78" s="26"/>
    </row>
    <row r="79" spans="1:19">
      <c r="A79" s="46">
        <v>54</v>
      </c>
      <c r="B79" s="47" t="s">
        <v>18</v>
      </c>
      <c r="C79" s="50" t="s">
        <v>40</v>
      </c>
      <c r="D79" s="50" t="s">
        <v>164</v>
      </c>
      <c r="E79" s="6" t="s">
        <v>41</v>
      </c>
      <c r="F79" s="6" t="s">
        <v>30</v>
      </c>
      <c r="G79" s="65" t="s">
        <v>165</v>
      </c>
      <c r="H79" s="46" t="s">
        <v>310</v>
      </c>
      <c r="I79" s="6" t="s">
        <v>1</v>
      </c>
      <c r="J79" s="66">
        <v>10</v>
      </c>
      <c r="K79" s="67" t="s">
        <v>195</v>
      </c>
      <c r="L79" s="66" t="s">
        <v>195</v>
      </c>
      <c r="M79" s="93" t="s">
        <v>195</v>
      </c>
      <c r="N79" s="52">
        <v>0.65400000000000003</v>
      </c>
      <c r="O79" s="52">
        <v>0</v>
      </c>
      <c r="P79" s="52">
        <v>0</v>
      </c>
      <c r="Q79" s="48">
        <f t="shared" si="4"/>
        <v>0.65400000000000003</v>
      </c>
      <c r="R79" s="49" t="s">
        <v>32</v>
      </c>
      <c r="S79" s="26"/>
    </row>
    <row r="80" spans="1:19">
      <c r="A80" s="46">
        <v>55</v>
      </c>
      <c r="B80" s="47" t="s">
        <v>18</v>
      </c>
      <c r="C80" s="50" t="s">
        <v>215</v>
      </c>
      <c r="D80" s="50" t="s">
        <v>210</v>
      </c>
      <c r="E80" s="6" t="s">
        <v>29</v>
      </c>
      <c r="F80" s="6" t="s">
        <v>30</v>
      </c>
      <c r="G80" s="65" t="s">
        <v>166</v>
      </c>
      <c r="H80" s="46" t="s">
        <v>274</v>
      </c>
      <c r="I80" s="6" t="s">
        <v>1</v>
      </c>
      <c r="J80" s="71">
        <v>60</v>
      </c>
      <c r="K80" s="67" t="s">
        <v>195</v>
      </c>
      <c r="L80" s="66" t="s">
        <v>195</v>
      </c>
      <c r="M80" s="93" t="s">
        <v>195</v>
      </c>
      <c r="N80" s="52">
        <v>3.9279999999999999</v>
      </c>
      <c r="O80" s="52">
        <v>0</v>
      </c>
      <c r="P80" s="52">
        <v>0</v>
      </c>
      <c r="Q80" s="48">
        <f t="shared" si="4"/>
        <v>3.9279999999999999</v>
      </c>
      <c r="R80" s="49" t="s">
        <v>32</v>
      </c>
      <c r="S80" s="26"/>
    </row>
    <row r="81" spans="1:19">
      <c r="A81" s="46">
        <v>56</v>
      </c>
      <c r="B81" s="47" t="s">
        <v>18</v>
      </c>
      <c r="C81" s="50" t="s">
        <v>215</v>
      </c>
      <c r="D81" s="50" t="s">
        <v>234</v>
      </c>
      <c r="E81" s="6" t="s">
        <v>29</v>
      </c>
      <c r="F81" s="6" t="s">
        <v>30</v>
      </c>
      <c r="G81" s="65" t="s">
        <v>167</v>
      </c>
      <c r="H81" s="46" t="s">
        <v>279</v>
      </c>
      <c r="I81" s="6" t="s">
        <v>1</v>
      </c>
      <c r="J81" s="66">
        <v>16</v>
      </c>
      <c r="K81" s="67" t="s">
        <v>195</v>
      </c>
      <c r="L81" s="66" t="s">
        <v>195</v>
      </c>
      <c r="M81" s="93" t="s">
        <v>195</v>
      </c>
      <c r="N81" s="52">
        <v>5.6120000000000001</v>
      </c>
      <c r="O81" s="52">
        <v>0</v>
      </c>
      <c r="P81" s="52">
        <v>0</v>
      </c>
      <c r="Q81" s="48">
        <f t="shared" si="4"/>
        <v>5.6120000000000001</v>
      </c>
      <c r="R81" s="49" t="s">
        <v>32</v>
      </c>
      <c r="S81" s="26"/>
    </row>
    <row r="82" spans="1:19">
      <c r="A82" s="46">
        <v>57</v>
      </c>
      <c r="B82" s="74" t="s">
        <v>18</v>
      </c>
      <c r="C82" s="72" t="s">
        <v>40</v>
      </c>
      <c r="D82" s="72" t="s">
        <v>168</v>
      </c>
      <c r="E82" s="6" t="s">
        <v>41</v>
      </c>
      <c r="F82" s="6" t="s">
        <v>30</v>
      </c>
      <c r="G82" s="65" t="s">
        <v>169</v>
      </c>
      <c r="H82" s="46" t="s">
        <v>308</v>
      </c>
      <c r="I82" s="6" t="s">
        <v>1</v>
      </c>
      <c r="J82" s="66">
        <v>16</v>
      </c>
      <c r="K82" s="67" t="s">
        <v>195</v>
      </c>
      <c r="L82" s="66" t="s">
        <v>195</v>
      </c>
      <c r="M82" s="93" t="s">
        <v>195</v>
      </c>
      <c r="N82" s="52">
        <v>2.9049999999999998</v>
      </c>
      <c r="O82" s="52">
        <v>0</v>
      </c>
      <c r="P82" s="52">
        <v>0</v>
      </c>
      <c r="Q82" s="48">
        <f t="shared" si="4"/>
        <v>2.9049999999999998</v>
      </c>
      <c r="R82" s="49" t="s">
        <v>32</v>
      </c>
      <c r="S82" s="26"/>
    </row>
    <row r="83" spans="1:19">
      <c r="A83" s="46">
        <v>58</v>
      </c>
      <c r="B83" s="74" t="s">
        <v>18</v>
      </c>
      <c r="C83" s="72" t="s">
        <v>170</v>
      </c>
      <c r="D83" s="72" t="s">
        <v>213</v>
      </c>
      <c r="E83" s="6" t="s">
        <v>29</v>
      </c>
      <c r="F83" s="6" t="s">
        <v>56</v>
      </c>
      <c r="G83" s="65" t="s">
        <v>171</v>
      </c>
      <c r="H83" s="46" t="s">
        <v>271</v>
      </c>
      <c r="I83" s="6" t="s">
        <v>1</v>
      </c>
      <c r="J83" s="66">
        <v>12.5</v>
      </c>
      <c r="K83" s="67" t="s">
        <v>195</v>
      </c>
      <c r="L83" s="66" t="s">
        <v>195</v>
      </c>
      <c r="M83" s="93" t="s">
        <v>195</v>
      </c>
      <c r="N83" s="52">
        <v>3.14</v>
      </c>
      <c r="O83" s="52">
        <v>0</v>
      </c>
      <c r="P83" s="52">
        <v>0</v>
      </c>
      <c r="Q83" s="48">
        <f t="shared" si="4"/>
        <v>3.14</v>
      </c>
      <c r="R83" s="49" t="s">
        <v>32</v>
      </c>
      <c r="S83" s="26"/>
    </row>
    <row r="84" spans="1:19">
      <c r="A84" s="46">
        <v>59</v>
      </c>
      <c r="B84" s="74" t="s">
        <v>18</v>
      </c>
      <c r="C84" s="72" t="s">
        <v>216</v>
      </c>
      <c r="D84" s="72" t="s">
        <v>207</v>
      </c>
      <c r="E84" s="6" t="s">
        <v>29</v>
      </c>
      <c r="F84" s="6" t="s">
        <v>56</v>
      </c>
      <c r="G84" s="65" t="s">
        <v>172</v>
      </c>
      <c r="H84" s="46" t="s">
        <v>281</v>
      </c>
      <c r="I84" s="6" t="s">
        <v>1</v>
      </c>
      <c r="J84" s="66">
        <v>16.5</v>
      </c>
      <c r="K84" s="67" t="s">
        <v>195</v>
      </c>
      <c r="L84" s="66" t="s">
        <v>195</v>
      </c>
      <c r="M84" s="93" t="s">
        <v>195</v>
      </c>
      <c r="N84" s="52">
        <v>2.2559999999999998</v>
      </c>
      <c r="O84" s="52">
        <v>0</v>
      </c>
      <c r="P84" s="52">
        <v>0</v>
      </c>
      <c r="Q84" s="48">
        <f t="shared" si="4"/>
        <v>2.2559999999999998</v>
      </c>
      <c r="R84" s="49" t="s">
        <v>32</v>
      </c>
      <c r="S84" s="26"/>
    </row>
    <row r="85" spans="1:19">
      <c r="A85" s="46">
        <v>60</v>
      </c>
      <c r="B85" s="74" t="s">
        <v>18</v>
      </c>
      <c r="C85" s="73" t="s">
        <v>40</v>
      </c>
      <c r="D85" s="73" t="s">
        <v>173</v>
      </c>
      <c r="E85" s="63" t="s">
        <v>41</v>
      </c>
      <c r="F85" s="63" t="s">
        <v>30</v>
      </c>
      <c r="G85" s="65" t="s">
        <v>174</v>
      </c>
      <c r="H85" s="46" t="s">
        <v>278</v>
      </c>
      <c r="I85" s="6" t="s">
        <v>1</v>
      </c>
      <c r="J85" s="71">
        <v>16</v>
      </c>
      <c r="K85" s="67" t="s">
        <v>195</v>
      </c>
      <c r="L85" s="66" t="s">
        <v>195</v>
      </c>
      <c r="M85" s="93" t="s">
        <v>195</v>
      </c>
      <c r="N85" s="52">
        <v>0.879</v>
      </c>
      <c r="O85" s="52">
        <v>0</v>
      </c>
      <c r="P85" s="52">
        <v>0</v>
      </c>
      <c r="Q85" s="48">
        <f t="shared" si="4"/>
        <v>0.879</v>
      </c>
      <c r="R85" s="49" t="s">
        <v>32</v>
      </c>
      <c r="S85" s="26"/>
    </row>
    <row r="86" spans="1:19">
      <c r="A86" s="46">
        <v>61</v>
      </c>
      <c r="B86" s="74" t="s">
        <v>18</v>
      </c>
      <c r="C86" s="73" t="s">
        <v>175</v>
      </c>
      <c r="D86" s="73" t="s">
        <v>205</v>
      </c>
      <c r="E86" s="63" t="s">
        <v>41</v>
      </c>
      <c r="F86" s="63" t="s">
        <v>30</v>
      </c>
      <c r="G86" s="65" t="s">
        <v>176</v>
      </c>
      <c r="H86" s="46" t="s">
        <v>285</v>
      </c>
      <c r="I86" s="6" t="s">
        <v>1</v>
      </c>
      <c r="J86" s="71">
        <v>14</v>
      </c>
      <c r="K86" s="67" t="s">
        <v>195</v>
      </c>
      <c r="L86" s="66" t="s">
        <v>195</v>
      </c>
      <c r="M86" s="93" t="s">
        <v>195</v>
      </c>
      <c r="N86" s="52">
        <v>0.45500000000000002</v>
      </c>
      <c r="O86" s="52">
        <v>0</v>
      </c>
      <c r="P86" s="52">
        <v>0</v>
      </c>
      <c r="Q86" s="48">
        <f t="shared" si="4"/>
        <v>0.45500000000000002</v>
      </c>
      <c r="R86" s="49" t="s">
        <v>32</v>
      </c>
      <c r="S86" s="26"/>
    </row>
    <row r="87" spans="1:19">
      <c r="A87" s="46">
        <v>62</v>
      </c>
      <c r="B87" s="74" t="s">
        <v>18</v>
      </c>
      <c r="C87" s="74" t="s">
        <v>40</v>
      </c>
      <c r="D87" s="74" t="s">
        <v>218</v>
      </c>
      <c r="E87" s="46" t="s">
        <v>41</v>
      </c>
      <c r="F87" s="46" t="s">
        <v>30</v>
      </c>
      <c r="G87" s="56" t="s">
        <v>177</v>
      </c>
      <c r="H87" s="46" t="s">
        <v>316</v>
      </c>
      <c r="I87" s="46" t="s">
        <v>1</v>
      </c>
      <c r="J87" s="75">
        <v>10</v>
      </c>
      <c r="K87" s="67" t="s">
        <v>195</v>
      </c>
      <c r="L87" s="66" t="s">
        <v>195</v>
      </c>
      <c r="M87" s="93" t="s">
        <v>195</v>
      </c>
      <c r="N87" s="52">
        <v>0.26600000000000001</v>
      </c>
      <c r="O87" s="52">
        <v>0</v>
      </c>
      <c r="P87" s="52">
        <v>0</v>
      </c>
      <c r="Q87" s="48">
        <f t="shared" si="4"/>
        <v>0.26600000000000001</v>
      </c>
      <c r="R87" s="49" t="s">
        <v>32</v>
      </c>
      <c r="S87" s="26"/>
    </row>
    <row r="88" spans="1:19">
      <c r="A88" s="46">
        <v>63</v>
      </c>
      <c r="B88" s="74" t="s">
        <v>18</v>
      </c>
      <c r="C88" s="50" t="s">
        <v>157</v>
      </c>
      <c r="D88" s="74" t="s">
        <v>209</v>
      </c>
      <c r="E88" s="46" t="s">
        <v>41</v>
      </c>
      <c r="F88" s="46" t="s">
        <v>30</v>
      </c>
      <c r="G88" s="56" t="s">
        <v>188</v>
      </c>
      <c r="H88" s="46" t="s">
        <v>286</v>
      </c>
      <c r="I88" s="46" t="s">
        <v>2</v>
      </c>
      <c r="J88" s="75">
        <v>110</v>
      </c>
      <c r="K88" s="67">
        <v>49.97</v>
      </c>
      <c r="L88" s="68" t="s">
        <v>194</v>
      </c>
      <c r="M88" s="61">
        <v>51.12</v>
      </c>
      <c r="N88" s="52">
        <v>5.3810000000000002</v>
      </c>
      <c r="O88" s="52">
        <v>0</v>
      </c>
      <c r="P88" s="52">
        <v>0</v>
      </c>
      <c r="Q88" s="48">
        <f t="shared" si="4"/>
        <v>5.3810000000000002</v>
      </c>
      <c r="R88" s="49" t="s">
        <v>32</v>
      </c>
      <c r="S88" s="26"/>
    </row>
    <row r="89" spans="1:19">
      <c r="A89" s="46">
        <v>64</v>
      </c>
      <c r="B89" s="74" t="s">
        <v>18</v>
      </c>
      <c r="C89" s="74" t="s">
        <v>40</v>
      </c>
      <c r="D89" s="74" t="s">
        <v>206</v>
      </c>
      <c r="E89" s="46" t="s">
        <v>51</v>
      </c>
      <c r="F89" s="46" t="s">
        <v>30</v>
      </c>
      <c r="G89" s="56" t="s">
        <v>187</v>
      </c>
      <c r="H89" s="46" t="s">
        <v>350</v>
      </c>
      <c r="I89" s="46" t="s">
        <v>1</v>
      </c>
      <c r="J89" s="75">
        <v>10</v>
      </c>
      <c r="K89" s="67" t="s">
        <v>195</v>
      </c>
      <c r="L89" s="66" t="s">
        <v>195</v>
      </c>
      <c r="M89" s="61" t="s">
        <v>195</v>
      </c>
      <c r="N89" s="52">
        <v>0.56000000000000005</v>
      </c>
      <c r="O89" s="52">
        <v>0</v>
      </c>
      <c r="P89" s="52">
        <v>0</v>
      </c>
      <c r="Q89" s="48">
        <f t="shared" si="4"/>
        <v>0.56000000000000005</v>
      </c>
      <c r="R89" s="49" t="s">
        <v>32</v>
      </c>
      <c r="S89" s="26"/>
    </row>
    <row r="90" spans="1:19">
      <c r="A90" s="46">
        <v>65</v>
      </c>
      <c r="B90" s="74" t="s">
        <v>18</v>
      </c>
      <c r="C90" s="74" t="s">
        <v>40</v>
      </c>
      <c r="D90" s="74" t="s">
        <v>185</v>
      </c>
      <c r="E90" s="46" t="s">
        <v>180</v>
      </c>
      <c r="F90" s="46" t="s">
        <v>30</v>
      </c>
      <c r="G90" s="56" t="s">
        <v>186</v>
      </c>
      <c r="H90" s="46" t="s">
        <v>359</v>
      </c>
      <c r="I90" s="46" t="s">
        <v>1</v>
      </c>
      <c r="J90" s="75">
        <v>12.5</v>
      </c>
      <c r="K90" s="67" t="s">
        <v>195</v>
      </c>
      <c r="L90" s="66" t="s">
        <v>195</v>
      </c>
      <c r="M90" s="61" t="s">
        <v>195</v>
      </c>
      <c r="N90" s="52">
        <v>0.44400000000000001</v>
      </c>
      <c r="O90" s="52">
        <v>0</v>
      </c>
      <c r="P90" s="52">
        <v>0</v>
      </c>
      <c r="Q90" s="48">
        <f t="shared" si="4"/>
        <v>0.44400000000000001</v>
      </c>
      <c r="R90" s="49" t="s">
        <v>32</v>
      </c>
      <c r="S90" s="26"/>
    </row>
    <row r="91" spans="1:19">
      <c r="A91" s="46">
        <v>66</v>
      </c>
      <c r="B91" s="74" t="s">
        <v>18</v>
      </c>
      <c r="C91" s="74" t="s">
        <v>40</v>
      </c>
      <c r="D91" s="74" t="s">
        <v>183</v>
      </c>
      <c r="E91" s="46" t="s">
        <v>54</v>
      </c>
      <c r="F91" s="46" t="s">
        <v>30</v>
      </c>
      <c r="G91" s="56" t="s">
        <v>184</v>
      </c>
      <c r="H91" s="46" t="s">
        <v>305</v>
      </c>
      <c r="I91" s="46" t="s">
        <v>1</v>
      </c>
      <c r="J91" s="75">
        <v>11</v>
      </c>
      <c r="K91" s="67" t="s">
        <v>195</v>
      </c>
      <c r="L91" s="66" t="s">
        <v>195</v>
      </c>
      <c r="M91" s="61" t="s">
        <v>195</v>
      </c>
      <c r="N91" s="52">
        <v>0.39500000000000002</v>
      </c>
      <c r="O91" s="52">
        <v>0</v>
      </c>
      <c r="P91" s="52">
        <v>0</v>
      </c>
      <c r="Q91" s="48">
        <f t="shared" ref="Q91:Q107" si="5">SUM(N91:P91)</f>
        <v>0.39500000000000002</v>
      </c>
      <c r="R91" s="49" t="s">
        <v>32</v>
      </c>
      <c r="S91" s="26"/>
    </row>
    <row r="92" spans="1:19">
      <c r="A92" s="46">
        <v>67</v>
      </c>
      <c r="B92" s="74" t="s">
        <v>18</v>
      </c>
      <c r="C92" s="74" t="s">
        <v>40</v>
      </c>
      <c r="D92" s="74" t="s">
        <v>181</v>
      </c>
      <c r="E92" s="46" t="s">
        <v>180</v>
      </c>
      <c r="F92" s="46" t="s">
        <v>30</v>
      </c>
      <c r="G92" s="56" t="s">
        <v>179</v>
      </c>
      <c r="H92" s="46" t="s">
        <v>276</v>
      </c>
      <c r="I92" s="46" t="s">
        <v>1</v>
      </c>
      <c r="J92" s="75">
        <v>2</v>
      </c>
      <c r="K92" s="67" t="s">
        <v>195</v>
      </c>
      <c r="L92" s="66" t="s">
        <v>195</v>
      </c>
      <c r="M92" s="61" t="s">
        <v>195</v>
      </c>
      <c r="N92" s="52">
        <v>0.19600000000000001</v>
      </c>
      <c r="O92" s="52">
        <v>0</v>
      </c>
      <c r="P92" s="52">
        <v>0</v>
      </c>
      <c r="Q92" s="48">
        <f t="shared" si="5"/>
        <v>0.19600000000000001</v>
      </c>
      <c r="R92" s="49" t="s">
        <v>32</v>
      </c>
      <c r="S92" s="26"/>
    </row>
    <row r="93" spans="1:19">
      <c r="A93" s="46">
        <v>68</v>
      </c>
      <c r="B93" s="74" t="s">
        <v>18</v>
      </c>
      <c r="C93" s="73" t="s">
        <v>40</v>
      </c>
      <c r="D93" s="76" t="s">
        <v>226</v>
      </c>
      <c r="E93" s="63" t="s">
        <v>81</v>
      </c>
      <c r="F93" s="46" t="s">
        <v>30</v>
      </c>
      <c r="G93" s="65" t="s">
        <v>182</v>
      </c>
      <c r="H93" s="46" t="s">
        <v>293</v>
      </c>
      <c r="I93" s="46" t="s">
        <v>1</v>
      </c>
      <c r="J93" s="71">
        <v>5.5</v>
      </c>
      <c r="K93" s="67" t="s">
        <v>195</v>
      </c>
      <c r="L93" s="66" t="s">
        <v>195</v>
      </c>
      <c r="M93" s="61" t="s">
        <v>195</v>
      </c>
      <c r="N93" s="52">
        <v>0.39900000000000002</v>
      </c>
      <c r="O93" s="52">
        <v>0</v>
      </c>
      <c r="P93" s="52">
        <v>0</v>
      </c>
      <c r="Q93" s="48">
        <f t="shared" si="5"/>
        <v>0.39900000000000002</v>
      </c>
      <c r="R93" s="49" t="s">
        <v>32</v>
      </c>
      <c r="S93" s="26"/>
    </row>
    <row r="94" spans="1:19">
      <c r="A94" s="46">
        <v>69</v>
      </c>
      <c r="B94" s="74" t="s">
        <v>18</v>
      </c>
      <c r="C94" s="73" t="s">
        <v>40</v>
      </c>
      <c r="D94" s="76" t="s">
        <v>199</v>
      </c>
      <c r="E94" s="63" t="s">
        <v>29</v>
      </c>
      <c r="F94" s="46" t="s">
        <v>30</v>
      </c>
      <c r="G94" s="65" t="s">
        <v>200</v>
      </c>
      <c r="H94" s="46" t="s">
        <v>313</v>
      </c>
      <c r="I94" s="46" t="s">
        <v>2</v>
      </c>
      <c r="J94" s="71">
        <v>60</v>
      </c>
      <c r="K94" s="67" t="s">
        <v>195</v>
      </c>
      <c r="L94" s="66" t="s">
        <v>195</v>
      </c>
      <c r="M94" s="61" t="s">
        <v>195</v>
      </c>
      <c r="N94" s="52">
        <v>7.2640000000000002</v>
      </c>
      <c r="O94" s="52">
        <v>0</v>
      </c>
      <c r="P94" s="52">
        <v>0</v>
      </c>
      <c r="Q94" s="48">
        <f t="shared" si="5"/>
        <v>7.2640000000000002</v>
      </c>
      <c r="R94" s="49" t="s">
        <v>32</v>
      </c>
      <c r="S94" s="26"/>
    </row>
    <row r="95" spans="1:19">
      <c r="A95" s="46">
        <v>70</v>
      </c>
      <c r="B95" s="74" t="s">
        <v>18</v>
      </c>
      <c r="C95" s="73" t="s">
        <v>40</v>
      </c>
      <c r="D95" s="76" t="s">
        <v>233</v>
      </c>
      <c r="E95" s="63" t="s">
        <v>51</v>
      </c>
      <c r="F95" s="46" t="s">
        <v>30</v>
      </c>
      <c r="G95" s="65" t="s">
        <v>232</v>
      </c>
      <c r="H95" s="46" t="s">
        <v>364</v>
      </c>
      <c r="I95" s="46" t="s">
        <v>1</v>
      </c>
      <c r="J95" s="71">
        <v>8</v>
      </c>
      <c r="K95" s="67" t="s">
        <v>195</v>
      </c>
      <c r="L95" s="66" t="s">
        <v>195</v>
      </c>
      <c r="M95" s="61" t="s">
        <v>195</v>
      </c>
      <c r="N95" s="52">
        <v>0.108</v>
      </c>
      <c r="O95" s="52">
        <v>0</v>
      </c>
      <c r="P95" s="52">
        <v>0</v>
      </c>
      <c r="Q95" s="48">
        <f t="shared" si="5"/>
        <v>0.108</v>
      </c>
      <c r="R95" s="49" t="s">
        <v>32</v>
      </c>
      <c r="S95" s="26"/>
    </row>
    <row r="96" spans="1:19">
      <c r="A96" s="46">
        <v>71</v>
      </c>
      <c r="B96" s="74" t="s">
        <v>18</v>
      </c>
      <c r="C96" s="73" t="s">
        <v>40</v>
      </c>
      <c r="D96" s="76" t="s">
        <v>236</v>
      </c>
      <c r="E96" s="63" t="s">
        <v>41</v>
      </c>
      <c r="F96" s="46" t="s">
        <v>30</v>
      </c>
      <c r="G96" s="65" t="s">
        <v>237</v>
      </c>
      <c r="H96" s="46">
        <v>13380798</v>
      </c>
      <c r="I96" s="46" t="s">
        <v>1</v>
      </c>
      <c r="J96" s="71">
        <v>6</v>
      </c>
      <c r="K96" s="67" t="s">
        <v>195</v>
      </c>
      <c r="L96" s="66" t="s">
        <v>195</v>
      </c>
      <c r="M96" s="61" t="s">
        <v>195</v>
      </c>
      <c r="N96" s="77">
        <v>1.2</v>
      </c>
      <c r="O96" s="77">
        <v>0</v>
      </c>
      <c r="P96" s="77">
        <v>0</v>
      </c>
      <c r="Q96" s="48">
        <f t="shared" si="5"/>
        <v>1.2</v>
      </c>
      <c r="R96" s="49" t="s">
        <v>32</v>
      </c>
      <c r="S96" s="26"/>
    </row>
    <row r="97" spans="1:19">
      <c r="A97" s="46">
        <v>72</v>
      </c>
      <c r="B97" s="74" t="s">
        <v>18</v>
      </c>
      <c r="C97" s="73" t="s">
        <v>238</v>
      </c>
      <c r="D97" s="76" t="s">
        <v>239</v>
      </c>
      <c r="E97" s="63" t="s">
        <v>240</v>
      </c>
      <c r="F97" s="46" t="s">
        <v>30</v>
      </c>
      <c r="G97" s="65" t="s">
        <v>241</v>
      </c>
      <c r="H97" s="46" t="s">
        <v>333</v>
      </c>
      <c r="I97" s="46" t="s">
        <v>2</v>
      </c>
      <c r="J97" s="71">
        <v>85</v>
      </c>
      <c r="K97" s="67" t="s">
        <v>195</v>
      </c>
      <c r="L97" s="66" t="s">
        <v>195</v>
      </c>
      <c r="M97" s="61" t="s">
        <v>195</v>
      </c>
      <c r="N97" s="77">
        <v>1.5</v>
      </c>
      <c r="O97" s="77" t="s">
        <v>195</v>
      </c>
      <c r="P97" s="77" t="s">
        <v>195</v>
      </c>
      <c r="Q97" s="48">
        <f t="shared" si="5"/>
        <v>1.5</v>
      </c>
      <c r="R97" s="49" t="s">
        <v>32</v>
      </c>
      <c r="S97" s="26"/>
    </row>
    <row r="98" spans="1:19" ht="22.5">
      <c r="A98" s="46">
        <v>73</v>
      </c>
      <c r="B98" s="74" t="s">
        <v>18</v>
      </c>
      <c r="C98" s="73" t="s">
        <v>238</v>
      </c>
      <c r="D98" s="90" t="s">
        <v>242</v>
      </c>
      <c r="E98" s="63" t="s">
        <v>81</v>
      </c>
      <c r="F98" s="46" t="s">
        <v>30</v>
      </c>
      <c r="G98" s="65" t="s">
        <v>253</v>
      </c>
      <c r="H98" s="46" t="s">
        <v>284</v>
      </c>
      <c r="I98" s="46" t="s">
        <v>2</v>
      </c>
      <c r="J98" s="71">
        <v>69.3</v>
      </c>
      <c r="K98" s="67" t="s">
        <v>195</v>
      </c>
      <c r="L98" s="66" t="s">
        <v>195</v>
      </c>
      <c r="M98" s="61" t="s">
        <v>195</v>
      </c>
      <c r="N98" s="77">
        <v>7</v>
      </c>
      <c r="O98" s="77" t="s">
        <v>195</v>
      </c>
      <c r="P98" s="77" t="s">
        <v>195</v>
      </c>
      <c r="Q98" s="48">
        <f t="shared" si="5"/>
        <v>7</v>
      </c>
      <c r="R98" s="49" t="s">
        <v>32</v>
      </c>
      <c r="S98" s="26"/>
    </row>
    <row r="99" spans="1:19">
      <c r="A99" s="46">
        <v>74</v>
      </c>
      <c r="B99" s="74" t="s">
        <v>18</v>
      </c>
      <c r="C99" s="73" t="s">
        <v>238</v>
      </c>
      <c r="D99" s="76" t="s">
        <v>244</v>
      </c>
      <c r="E99" s="63" t="s">
        <v>51</v>
      </c>
      <c r="F99" s="46" t="s">
        <v>30</v>
      </c>
      <c r="G99" s="65" t="s">
        <v>254</v>
      </c>
      <c r="H99" s="46" t="s">
        <v>287</v>
      </c>
      <c r="I99" s="6" t="s">
        <v>12</v>
      </c>
      <c r="J99" s="71">
        <v>6</v>
      </c>
      <c r="K99" s="67" t="s">
        <v>195</v>
      </c>
      <c r="L99" s="66" t="s">
        <v>195</v>
      </c>
      <c r="M99" s="61" t="s">
        <v>195</v>
      </c>
      <c r="N99" s="77">
        <v>2.1599999999999998E-2</v>
      </c>
      <c r="O99" s="77">
        <v>6.8400000000000002E-2</v>
      </c>
      <c r="P99" s="77" t="s">
        <v>195</v>
      </c>
      <c r="Q99" s="48">
        <f t="shared" si="5"/>
        <v>0.09</v>
      </c>
      <c r="R99" s="49" t="s">
        <v>32</v>
      </c>
      <c r="S99" s="26"/>
    </row>
    <row r="100" spans="1:19">
      <c r="A100" s="46">
        <v>75</v>
      </c>
      <c r="B100" s="74" t="s">
        <v>18</v>
      </c>
      <c r="C100" s="73" t="s">
        <v>238</v>
      </c>
      <c r="D100" s="76" t="s">
        <v>243</v>
      </c>
      <c r="E100" s="63" t="s">
        <v>41</v>
      </c>
      <c r="F100" s="46" t="s">
        <v>30</v>
      </c>
      <c r="G100" s="65" t="s">
        <v>255</v>
      </c>
      <c r="H100" s="46" t="s">
        <v>303</v>
      </c>
      <c r="I100" s="6" t="s">
        <v>12</v>
      </c>
      <c r="J100" s="71">
        <v>25</v>
      </c>
      <c r="K100" s="67" t="s">
        <v>195</v>
      </c>
      <c r="L100" s="66" t="s">
        <v>195</v>
      </c>
      <c r="M100" s="61" t="s">
        <v>195</v>
      </c>
      <c r="N100" s="77">
        <v>9.953999999999999E-2</v>
      </c>
      <c r="O100" s="77">
        <v>0.37446000000000002</v>
      </c>
      <c r="P100" s="77" t="s">
        <v>195</v>
      </c>
      <c r="Q100" s="48">
        <f t="shared" si="5"/>
        <v>0.47399999999999998</v>
      </c>
      <c r="R100" s="49" t="s">
        <v>32</v>
      </c>
      <c r="S100" s="26"/>
    </row>
    <row r="101" spans="1:19">
      <c r="A101" s="46">
        <v>76</v>
      </c>
      <c r="B101" s="74" t="s">
        <v>18</v>
      </c>
      <c r="C101" s="73" t="s">
        <v>238</v>
      </c>
      <c r="D101" s="76" t="s">
        <v>245</v>
      </c>
      <c r="E101" s="63" t="s">
        <v>54</v>
      </c>
      <c r="F101" s="46" t="s">
        <v>30</v>
      </c>
      <c r="G101" s="65" t="s">
        <v>256</v>
      </c>
      <c r="H101" s="46" t="s">
        <v>323</v>
      </c>
      <c r="I101" s="6" t="s">
        <v>12</v>
      </c>
      <c r="J101" s="71">
        <v>6</v>
      </c>
      <c r="K101" s="67" t="s">
        <v>195</v>
      </c>
      <c r="L101" s="66" t="s">
        <v>195</v>
      </c>
      <c r="M101" s="61" t="s">
        <v>195</v>
      </c>
      <c r="N101" s="77">
        <v>9.6200000000000008E-2</v>
      </c>
      <c r="O101" s="77">
        <v>0.27379999999999999</v>
      </c>
      <c r="P101" s="77" t="s">
        <v>195</v>
      </c>
      <c r="Q101" s="48">
        <f t="shared" si="5"/>
        <v>0.37</v>
      </c>
      <c r="R101" s="49" t="s">
        <v>32</v>
      </c>
      <c r="S101" s="26"/>
    </row>
    <row r="102" spans="1:19">
      <c r="A102" s="46">
        <v>77</v>
      </c>
      <c r="B102" s="74" t="s">
        <v>18</v>
      </c>
      <c r="C102" s="73" t="s">
        <v>238</v>
      </c>
      <c r="D102" s="76" t="s">
        <v>246</v>
      </c>
      <c r="E102" s="63" t="s">
        <v>54</v>
      </c>
      <c r="F102" s="46" t="s">
        <v>30</v>
      </c>
      <c r="G102" s="65" t="s">
        <v>257</v>
      </c>
      <c r="H102" s="46" t="s">
        <v>306</v>
      </c>
      <c r="I102" s="6" t="s">
        <v>12</v>
      </c>
      <c r="J102" s="71">
        <v>10</v>
      </c>
      <c r="K102" s="67" t="s">
        <v>195</v>
      </c>
      <c r="L102" s="66" t="s">
        <v>195</v>
      </c>
      <c r="M102" s="61" t="s">
        <v>195</v>
      </c>
      <c r="N102" s="77">
        <v>2.8060000000000002E-2</v>
      </c>
      <c r="O102" s="77">
        <v>9.3939999999999996E-2</v>
      </c>
      <c r="P102" s="77" t="s">
        <v>195</v>
      </c>
      <c r="Q102" s="48">
        <f t="shared" si="5"/>
        <v>0.122</v>
      </c>
      <c r="R102" s="49" t="s">
        <v>32</v>
      </c>
      <c r="S102" s="26"/>
    </row>
    <row r="103" spans="1:19">
      <c r="A103" s="46">
        <v>78</v>
      </c>
      <c r="B103" s="74" t="s">
        <v>18</v>
      </c>
      <c r="C103" s="73" t="s">
        <v>238</v>
      </c>
      <c r="D103" s="76" t="s">
        <v>247</v>
      </c>
      <c r="E103" s="63" t="s">
        <v>54</v>
      </c>
      <c r="F103" s="46" t="s">
        <v>30</v>
      </c>
      <c r="G103" s="65" t="s">
        <v>258</v>
      </c>
      <c r="H103" s="46" t="s">
        <v>304</v>
      </c>
      <c r="I103" s="6" t="s">
        <v>12</v>
      </c>
      <c r="J103" s="71">
        <v>10</v>
      </c>
      <c r="K103" s="67" t="s">
        <v>195</v>
      </c>
      <c r="L103" s="66" t="s">
        <v>195</v>
      </c>
      <c r="M103" s="61" t="s">
        <v>195</v>
      </c>
      <c r="N103" s="77">
        <v>0.20104000000000002</v>
      </c>
      <c r="O103" s="77">
        <v>0.51695999999999998</v>
      </c>
      <c r="P103" s="77" t="s">
        <v>195</v>
      </c>
      <c r="Q103" s="48">
        <f t="shared" si="5"/>
        <v>0.71799999999999997</v>
      </c>
      <c r="R103" s="49" t="s">
        <v>32</v>
      </c>
      <c r="S103" s="26"/>
    </row>
    <row r="104" spans="1:19">
      <c r="A104" s="46">
        <v>79</v>
      </c>
      <c r="B104" s="74" t="s">
        <v>18</v>
      </c>
      <c r="C104" s="73" t="s">
        <v>238</v>
      </c>
      <c r="D104" s="76" t="s">
        <v>248</v>
      </c>
      <c r="E104" s="63" t="s">
        <v>54</v>
      </c>
      <c r="F104" s="46" t="s">
        <v>30</v>
      </c>
      <c r="G104" s="65" t="s">
        <v>259</v>
      </c>
      <c r="H104" s="46" t="s">
        <v>353</v>
      </c>
      <c r="I104" s="6" t="s">
        <v>12</v>
      </c>
      <c r="J104" s="71">
        <v>6.6</v>
      </c>
      <c r="K104" s="67" t="s">
        <v>195</v>
      </c>
      <c r="L104" s="66" t="s">
        <v>195</v>
      </c>
      <c r="M104" s="61" t="s">
        <v>195</v>
      </c>
      <c r="N104" s="77">
        <v>0.26003999999999999</v>
      </c>
      <c r="O104" s="77">
        <v>0.92196</v>
      </c>
      <c r="P104" s="77" t="s">
        <v>195</v>
      </c>
      <c r="Q104" s="48">
        <f t="shared" si="5"/>
        <v>1.1819999999999999</v>
      </c>
      <c r="R104" s="49" t="s">
        <v>32</v>
      </c>
      <c r="S104" s="26"/>
    </row>
    <row r="105" spans="1:19">
      <c r="A105" s="46">
        <v>80</v>
      </c>
      <c r="B105" s="74" t="s">
        <v>18</v>
      </c>
      <c r="C105" s="73" t="s">
        <v>238</v>
      </c>
      <c r="D105" s="76" t="s">
        <v>249</v>
      </c>
      <c r="E105" s="63" t="s">
        <v>81</v>
      </c>
      <c r="F105" s="46" t="s">
        <v>30</v>
      </c>
      <c r="G105" s="65" t="s">
        <v>260</v>
      </c>
      <c r="H105" s="46" t="s">
        <v>348</v>
      </c>
      <c r="I105" s="6" t="s">
        <v>12</v>
      </c>
      <c r="J105" s="71">
        <v>16</v>
      </c>
      <c r="K105" s="67" t="s">
        <v>195</v>
      </c>
      <c r="L105" s="66" t="s">
        <v>195</v>
      </c>
      <c r="M105" s="61" t="s">
        <v>195</v>
      </c>
      <c r="N105" s="77">
        <v>2.4E-2</v>
      </c>
      <c r="O105" s="77">
        <v>7.2000000000000008E-2</v>
      </c>
      <c r="P105" s="77" t="s">
        <v>195</v>
      </c>
      <c r="Q105" s="48">
        <f t="shared" si="5"/>
        <v>9.6000000000000002E-2</v>
      </c>
      <c r="R105" s="49" t="s">
        <v>32</v>
      </c>
      <c r="S105" s="26"/>
    </row>
    <row r="106" spans="1:19">
      <c r="A106" s="46">
        <v>81</v>
      </c>
      <c r="B106" s="74" t="s">
        <v>18</v>
      </c>
      <c r="C106" s="73" t="s">
        <v>238</v>
      </c>
      <c r="D106" s="76" t="s">
        <v>250</v>
      </c>
      <c r="E106" s="63" t="s">
        <v>29</v>
      </c>
      <c r="F106" s="46" t="s">
        <v>30</v>
      </c>
      <c r="G106" s="65" t="s">
        <v>261</v>
      </c>
      <c r="H106" s="46" t="s">
        <v>340</v>
      </c>
      <c r="I106" s="6" t="s">
        <v>12</v>
      </c>
      <c r="J106" s="71">
        <v>10</v>
      </c>
      <c r="K106" s="67" t="s">
        <v>195</v>
      </c>
      <c r="L106" s="66" t="s">
        <v>195</v>
      </c>
      <c r="M106" s="61" t="s">
        <v>195</v>
      </c>
      <c r="N106" s="77">
        <v>6.4799999999999996E-2</v>
      </c>
      <c r="O106" s="77">
        <v>0.20520000000000002</v>
      </c>
      <c r="P106" s="77" t="s">
        <v>195</v>
      </c>
      <c r="Q106" s="48">
        <f t="shared" si="5"/>
        <v>0.27</v>
      </c>
      <c r="R106" s="49" t="s">
        <v>32</v>
      </c>
      <c r="S106" s="26"/>
    </row>
    <row r="107" spans="1:19">
      <c r="A107" s="46">
        <v>82</v>
      </c>
      <c r="B107" s="74" t="s">
        <v>18</v>
      </c>
      <c r="C107" s="73" t="s">
        <v>238</v>
      </c>
      <c r="D107" s="76" t="s">
        <v>251</v>
      </c>
      <c r="E107" s="63" t="s">
        <v>81</v>
      </c>
      <c r="F107" s="46" t="s">
        <v>30</v>
      </c>
      <c r="G107" s="65" t="s">
        <v>262</v>
      </c>
      <c r="H107" s="46" t="s">
        <v>317</v>
      </c>
      <c r="I107" s="46" t="s">
        <v>1</v>
      </c>
      <c r="J107" s="71">
        <v>32.5</v>
      </c>
      <c r="K107" s="67" t="s">
        <v>195</v>
      </c>
      <c r="L107" s="66" t="s">
        <v>195</v>
      </c>
      <c r="M107" s="61" t="s">
        <v>195</v>
      </c>
      <c r="N107" s="77">
        <v>2</v>
      </c>
      <c r="O107" s="77" t="s">
        <v>195</v>
      </c>
      <c r="P107" s="77" t="s">
        <v>195</v>
      </c>
      <c r="Q107" s="48">
        <f t="shared" si="5"/>
        <v>2</v>
      </c>
      <c r="R107" s="49" t="s">
        <v>32</v>
      </c>
      <c r="S107" s="26"/>
    </row>
    <row r="108" spans="1:19">
      <c r="A108" s="31"/>
      <c r="B108" s="31"/>
      <c r="C108" s="31"/>
      <c r="D108" s="31"/>
      <c r="E108" s="31"/>
      <c r="F108" s="31"/>
      <c r="G108" s="32"/>
      <c r="H108" s="32"/>
      <c r="I108" s="31"/>
      <c r="J108" s="31"/>
      <c r="K108" s="54">
        <f>SUM(K26:K107)</f>
        <v>181.17</v>
      </c>
      <c r="L108" s="31"/>
      <c r="M108" s="35">
        <f>SUM(M26:M107)</f>
        <v>113.47999999999999</v>
      </c>
      <c r="N108" s="35">
        <f>SUM(N26:N107)</f>
        <v>417.57227999999986</v>
      </c>
      <c r="O108" s="35">
        <f>SUM(O26:O107)</f>
        <v>4.7017199999999999</v>
      </c>
      <c r="P108" s="35">
        <f>SUM(P26:P107)</f>
        <v>0</v>
      </c>
      <c r="Q108" s="35">
        <f>SUM(N108:P108)</f>
        <v>422.27399999999989</v>
      </c>
      <c r="R108" s="31"/>
      <c r="S108" s="26"/>
    </row>
    <row r="109" spans="1:19">
      <c r="H109" s="80"/>
      <c r="Q109" s="27"/>
    </row>
    <row r="110" spans="1:19">
      <c r="A110" s="78" t="s">
        <v>267</v>
      </c>
      <c r="B110" s="31" t="s">
        <v>371</v>
      </c>
      <c r="H110" s="80"/>
      <c r="N110" s="28"/>
      <c r="O110" s="28"/>
      <c r="P110" s="28"/>
      <c r="Q110" s="26"/>
    </row>
    <row r="111" spans="1:19" ht="12.75" customHeight="1">
      <c r="A111" s="95" t="s">
        <v>268</v>
      </c>
      <c r="B111" s="110" t="s">
        <v>374</v>
      </c>
      <c r="C111" s="110"/>
      <c r="D111" s="110"/>
      <c r="E111" s="110"/>
      <c r="F111" s="110"/>
      <c r="G111" s="110"/>
      <c r="H111" s="80"/>
      <c r="J111" s="38" t="s">
        <v>189</v>
      </c>
      <c r="K111" s="86">
        <f>(K108+K21)</f>
        <v>1310.69</v>
      </c>
      <c r="L111" s="37"/>
      <c r="M111" s="35">
        <f>(M108+M21)</f>
        <v>396.26299999999992</v>
      </c>
      <c r="N111" s="35">
        <f>(N108+N21)</f>
        <v>2307.99728</v>
      </c>
      <c r="O111" s="35">
        <f>(O108+O21)</f>
        <v>897.58472000000006</v>
      </c>
      <c r="P111" s="35">
        <f>(P108+P21)</f>
        <v>2699.0610000000001</v>
      </c>
      <c r="Q111" s="87">
        <f>(Q108+Q21)</f>
        <v>5904.643</v>
      </c>
    </row>
    <row r="112" spans="1:19">
      <c r="B112" s="110"/>
      <c r="C112" s="110"/>
      <c r="D112" s="110"/>
      <c r="E112" s="110"/>
      <c r="F112" s="110"/>
      <c r="G112" s="110"/>
      <c r="H112" s="80"/>
      <c r="O112" s="26"/>
    </row>
    <row r="113" spans="1:17">
      <c r="A113" s="31"/>
      <c r="B113" s="111"/>
      <c r="C113" s="111"/>
      <c r="D113" s="111"/>
      <c r="E113" s="111"/>
      <c r="F113" s="111"/>
      <c r="G113" s="111"/>
      <c r="H113" s="81"/>
      <c r="O113" s="23"/>
      <c r="Q113" s="26"/>
    </row>
    <row r="114" spans="1:17" hidden="1">
      <c r="B114" s="24"/>
      <c r="H114" s="112" t="s">
        <v>366</v>
      </c>
      <c r="I114" s="112"/>
    </row>
    <row r="115" spans="1:17" hidden="1">
      <c r="B115" s="24"/>
      <c r="H115" s="82" t="s">
        <v>5</v>
      </c>
      <c r="I115" s="82">
        <f>COUNTIF($I$26:$I$107,H115)+COUNTIF($I$6:$I$20,H115)</f>
        <v>3</v>
      </c>
    </row>
    <row r="116" spans="1:17" hidden="1">
      <c r="H116" s="82" t="s">
        <v>6</v>
      </c>
      <c r="I116" s="82">
        <f t="shared" ref="I116:I121" si="6">COUNTIF($I$26:$I$107,H116)+COUNTIF($I$6:$I$20,H116)</f>
        <v>2</v>
      </c>
    </row>
    <row r="117" spans="1:17" hidden="1">
      <c r="H117" s="82" t="s">
        <v>7</v>
      </c>
      <c r="I117" s="82">
        <f t="shared" si="6"/>
        <v>10</v>
      </c>
      <c r="J117" t="s">
        <v>370</v>
      </c>
    </row>
    <row r="118" spans="1:17" hidden="1">
      <c r="H118" s="82" t="s">
        <v>1</v>
      </c>
      <c r="I118" s="82">
        <f t="shared" si="6"/>
        <v>63</v>
      </c>
    </row>
    <row r="119" spans="1:17" hidden="1">
      <c r="H119" s="82" t="s">
        <v>12</v>
      </c>
      <c r="I119" s="82">
        <f t="shared" si="6"/>
        <v>10</v>
      </c>
      <c r="O119" s="26"/>
    </row>
    <row r="120" spans="1:17" hidden="1">
      <c r="H120" s="82" t="s">
        <v>231</v>
      </c>
      <c r="I120" s="82">
        <f t="shared" si="6"/>
        <v>1</v>
      </c>
    </row>
    <row r="121" spans="1:17" hidden="1">
      <c r="H121" s="82" t="s">
        <v>2</v>
      </c>
      <c r="I121" s="82">
        <f t="shared" si="6"/>
        <v>8</v>
      </c>
    </row>
    <row r="122" spans="1:17" hidden="1">
      <c r="H122" s="83" t="s">
        <v>365</v>
      </c>
      <c r="I122" s="84">
        <f>SUM(I115:I121)</f>
        <v>97</v>
      </c>
      <c r="J122" s="85" t="str">
        <f>IF(I122=COUNTA(I6:I20,I26:I107),"OK","BŁĄD")</f>
        <v>OK</v>
      </c>
    </row>
  </sheetData>
  <autoFilter ref="A4:R122" xr:uid="{00000000-0001-0000-0100-000000000000}">
    <filterColumn colId="10" showButton="0"/>
    <filterColumn colId="11" showButton="0"/>
    <filterColumn colId="13" showButton="0"/>
    <filterColumn colId="14" showButton="0"/>
    <filterColumn colId="15" showButton="0"/>
  </autoFilter>
  <mergeCells count="37">
    <mergeCell ref="N24:Q24"/>
    <mergeCell ref="R24:R25"/>
    <mergeCell ref="B111:G112"/>
    <mergeCell ref="B113:G113"/>
    <mergeCell ref="H114:I114"/>
    <mergeCell ref="F24:F25"/>
    <mergeCell ref="G24:G25"/>
    <mergeCell ref="H24:H25"/>
    <mergeCell ref="I24:I25"/>
    <mergeCell ref="J24:J25"/>
    <mergeCell ref="K24:M24"/>
    <mergeCell ref="K6:K7"/>
    <mergeCell ref="L6:L7"/>
    <mergeCell ref="M6:M7"/>
    <mergeCell ref="A22:R22"/>
    <mergeCell ref="A23:R23"/>
    <mergeCell ref="A24:A25"/>
    <mergeCell ref="B24:B25"/>
    <mergeCell ref="C24:C25"/>
    <mergeCell ref="D24:D25"/>
    <mergeCell ref="E24:E25"/>
    <mergeCell ref="R4:R5"/>
    <mergeCell ref="A1:C1"/>
    <mergeCell ref="A2:R2"/>
    <mergeCell ref="A3:R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M4"/>
    <mergeCell ref="N4:Q4"/>
  </mergeCells>
  <pageMargins left="0.7" right="0.7" top="0.75" bottom="0.75" header="0.3" footer="0.3"/>
  <pageSetup paperSize="8" scale="7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124"/>
  <sheetViews>
    <sheetView tabSelected="1" topLeftCell="A2" workbookViewId="0">
      <pane xSplit="7" ySplit="4" topLeftCell="H72" activePane="bottomRight" state="frozen"/>
      <selection activeCell="A2" sqref="A2"/>
      <selection pane="topRight" activeCell="H2" sqref="H2"/>
      <selection pane="bottomLeft" activeCell="A6" sqref="A6"/>
      <selection pane="bottomRight" activeCell="L79" sqref="L79"/>
    </sheetView>
  </sheetViews>
  <sheetFormatPr defaultRowHeight="12.75"/>
  <cols>
    <col min="1" max="1" width="3.42578125" bestFit="1" customWidth="1"/>
    <col min="2" max="2" width="28.140625" customWidth="1"/>
    <col min="3" max="3" width="38.5703125" customWidth="1"/>
    <col min="4" max="4" width="29.85546875" customWidth="1"/>
    <col min="5" max="5" width="8.42578125" customWidth="1"/>
    <col min="6" max="6" width="7" customWidth="1"/>
    <col min="7" max="7" width="17.5703125" style="24" customWidth="1"/>
    <col min="8" max="8" width="12.5703125" style="24" customWidth="1"/>
    <col min="11" max="11" width="12" style="41" bestFit="1" customWidth="1"/>
    <col min="12" max="12" width="8" customWidth="1"/>
    <col min="13" max="13" width="24" customWidth="1"/>
    <col min="14" max="14" width="10.5703125" style="25" customWidth="1"/>
    <col min="15" max="16" width="10" customWidth="1"/>
    <col min="17" max="17" width="12.7109375" customWidth="1"/>
    <col min="18" max="18" width="17.42578125" customWidth="1"/>
    <col min="19" max="19" width="4.42578125" customWidth="1"/>
  </cols>
  <sheetData>
    <row r="1" spans="1:24">
      <c r="A1" s="98"/>
      <c r="B1" s="98"/>
      <c r="C1" s="98"/>
    </row>
    <row r="2" spans="1:24">
      <c r="A2" s="99" t="s">
        <v>18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</row>
    <row r="3" spans="1:24" ht="15" customHeight="1">
      <c r="A3" s="100" t="s">
        <v>19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</row>
    <row r="4" spans="1:24" ht="21.75" customHeight="1">
      <c r="A4" s="101" t="s">
        <v>20</v>
      </c>
      <c r="B4" s="101" t="s">
        <v>21</v>
      </c>
      <c r="C4" s="101" t="s">
        <v>22</v>
      </c>
      <c r="D4" s="101" t="s">
        <v>23</v>
      </c>
      <c r="E4" s="101" t="s">
        <v>264</v>
      </c>
      <c r="F4" s="101" t="s">
        <v>24</v>
      </c>
      <c r="G4" s="101" t="s">
        <v>25</v>
      </c>
      <c r="H4" s="102" t="s">
        <v>26</v>
      </c>
      <c r="I4" s="101" t="s">
        <v>0</v>
      </c>
      <c r="J4" s="101" t="s">
        <v>178</v>
      </c>
      <c r="K4" s="101" t="s">
        <v>191</v>
      </c>
      <c r="L4" s="101"/>
      <c r="M4" s="101"/>
      <c r="N4" s="101" t="s">
        <v>372</v>
      </c>
      <c r="O4" s="101"/>
      <c r="P4" s="101"/>
      <c r="Q4" s="101"/>
      <c r="R4" s="97" t="s">
        <v>27</v>
      </c>
    </row>
    <row r="5" spans="1:24" ht="45" customHeight="1">
      <c r="A5" s="101"/>
      <c r="B5" s="101"/>
      <c r="C5" s="101"/>
      <c r="D5" s="101"/>
      <c r="E5" s="101"/>
      <c r="F5" s="101"/>
      <c r="G5" s="101"/>
      <c r="H5" s="102"/>
      <c r="I5" s="101"/>
      <c r="J5" s="101"/>
      <c r="K5" s="43" t="s">
        <v>196</v>
      </c>
      <c r="L5" s="43" t="s">
        <v>192</v>
      </c>
      <c r="M5" s="43" t="s">
        <v>373</v>
      </c>
      <c r="N5" s="51" t="s">
        <v>8</v>
      </c>
      <c r="O5" s="43" t="s">
        <v>9</v>
      </c>
      <c r="P5" s="43" t="s">
        <v>10</v>
      </c>
      <c r="Q5" s="43" t="s">
        <v>11</v>
      </c>
      <c r="R5" s="97"/>
    </row>
    <row r="6" spans="1:24">
      <c r="A6" s="46">
        <v>1</v>
      </c>
      <c r="B6" s="104" t="s">
        <v>18</v>
      </c>
      <c r="C6" s="104" t="s">
        <v>28</v>
      </c>
      <c r="D6" s="104" t="s">
        <v>235</v>
      </c>
      <c r="E6" s="104" t="s">
        <v>29</v>
      </c>
      <c r="F6" s="104" t="s">
        <v>30</v>
      </c>
      <c r="G6" s="113" t="s">
        <v>31</v>
      </c>
      <c r="H6" s="104" t="s">
        <v>320</v>
      </c>
      <c r="I6" s="104" t="s">
        <v>7</v>
      </c>
      <c r="J6" s="104">
        <v>400</v>
      </c>
      <c r="K6" s="46">
        <v>200</v>
      </c>
      <c r="L6" s="57" t="s">
        <v>194</v>
      </c>
      <c r="M6" s="96">
        <f>K6-7.756-5.62</f>
        <v>186.624</v>
      </c>
      <c r="N6" s="121">
        <f>9.398-7.756</f>
        <v>1.6419999999999995</v>
      </c>
      <c r="O6" s="121">
        <v>2.923</v>
      </c>
      <c r="P6" s="121">
        <f>20.33-5.62</f>
        <v>14.709999999999997</v>
      </c>
      <c r="Q6" s="118">
        <f>SUM(N6:P7)</f>
        <v>19.274999999999999</v>
      </c>
      <c r="R6" s="116" t="s">
        <v>32</v>
      </c>
      <c r="S6" s="26"/>
    </row>
    <row r="7" spans="1:24">
      <c r="A7" s="46">
        <v>1</v>
      </c>
      <c r="B7" s="105"/>
      <c r="C7" s="105"/>
      <c r="D7" s="105"/>
      <c r="E7" s="105"/>
      <c r="F7" s="105"/>
      <c r="G7" s="114"/>
      <c r="H7" s="105"/>
      <c r="I7" s="105"/>
      <c r="J7" s="105"/>
      <c r="K7" s="115" t="s">
        <v>190</v>
      </c>
      <c r="L7" s="115" t="s">
        <v>193</v>
      </c>
      <c r="M7" s="120">
        <v>168.65300000000002</v>
      </c>
      <c r="N7" s="122"/>
      <c r="O7" s="122"/>
      <c r="P7" s="122"/>
      <c r="Q7" s="119"/>
      <c r="R7" s="117"/>
      <c r="S7" s="26"/>
    </row>
    <row r="8" spans="1:24">
      <c r="A8" s="46">
        <v>2</v>
      </c>
      <c r="B8" s="104" t="s">
        <v>18</v>
      </c>
      <c r="C8" s="104" t="s">
        <v>33</v>
      </c>
      <c r="D8" s="104" t="s">
        <v>235</v>
      </c>
      <c r="E8" s="104" t="s">
        <v>29</v>
      </c>
      <c r="F8" s="104" t="s">
        <v>30</v>
      </c>
      <c r="G8" s="113" t="s">
        <v>34</v>
      </c>
      <c r="H8" s="104" t="s">
        <v>332</v>
      </c>
      <c r="I8" s="104" t="s">
        <v>7</v>
      </c>
      <c r="J8" s="104">
        <v>400</v>
      </c>
      <c r="K8" s="115"/>
      <c r="L8" s="115"/>
      <c r="M8" s="120"/>
      <c r="N8" s="121">
        <f>20.135-14.756</f>
        <v>5.3790000000000013</v>
      </c>
      <c r="O8" s="121">
        <v>25.093</v>
      </c>
      <c r="P8" s="121">
        <f>202.352-14.214</f>
        <v>188.13800000000001</v>
      </c>
      <c r="Q8" s="118">
        <f>SUM(N8:P9)</f>
        <v>218.61</v>
      </c>
      <c r="R8" s="116" t="s">
        <v>32</v>
      </c>
      <c r="S8" s="26"/>
    </row>
    <row r="9" spans="1:24">
      <c r="A9" s="46">
        <v>2</v>
      </c>
      <c r="B9" s="105"/>
      <c r="C9" s="105"/>
      <c r="D9" s="105"/>
      <c r="E9" s="105"/>
      <c r="F9" s="105"/>
      <c r="G9" s="114"/>
      <c r="H9" s="105"/>
      <c r="I9" s="105"/>
      <c r="J9" s="105"/>
      <c r="K9" s="46">
        <v>499</v>
      </c>
      <c r="L9" s="57" t="s">
        <v>194</v>
      </c>
      <c r="M9" s="96">
        <f>K9-13.756-13.756</f>
        <v>471.48800000000006</v>
      </c>
      <c r="N9" s="122"/>
      <c r="O9" s="122"/>
      <c r="P9" s="122"/>
      <c r="Q9" s="119"/>
      <c r="R9" s="117"/>
      <c r="S9" s="26"/>
    </row>
    <row r="10" spans="1:24" ht="12.75" customHeight="1">
      <c r="A10" s="46">
        <v>3</v>
      </c>
      <c r="B10" s="47" t="s">
        <v>18</v>
      </c>
      <c r="C10" s="47" t="s">
        <v>35</v>
      </c>
      <c r="D10" s="47" t="s">
        <v>201</v>
      </c>
      <c r="E10" s="46" t="s">
        <v>36</v>
      </c>
      <c r="F10" s="46" t="s">
        <v>30</v>
      </c>
      <c r="G10" s="60" t="s">
        <v>37</v>
      </c>
      <c r="H10" s="46" t="s">
        <v>272</v>
      </c>
      <c r="I10" s="46" t="s">
        <v>7</v>
      </c>
      <c r="J10" s="57" t="s">
        <v>202</v>
      </c>
      <c r="K10" s="57">
        <v>49.68</v>
      </c>
      <c r="L10" s="57" t="s">
        <v>194</v>
      </c>
      <c r="M10" s="61">
        <v>0.01</v>
      </c>
      <c r="N10" s="52">
        <v>203.56399999999999</v>
      </c>
      <c r="O10" s="52">
        <v>146.92400000000001</v>
      </c>
      <c r="P10" s="52">
        <v>751.37099999999998</v>
      </c>
      <c r="Q10" s="53">
        <f t="shared" ref="Q10:Q22" si="0">SUM(N10:P10)</f>
        <v>1101.8589999999999</v>
      </c>
      <c r="R10" s="33" t="s">
        <v>32</v>
      </c>
      <c r="S10" s="26"/>
    </row>
    <row r="11" spans="1:24">
      <c r="A11" s="46">
        <v>4</v>
      </c>
      <c r="B11" s="47" t="s">
        <v>18</v>
      </c>
      <c r="C11" s="47" t="s">
        <v>38</v>
      </c>
      <c r="D11" s="47" t="s">
        <v>201</v>
      </c>
      <c r="E11" s="46" t="s">
        <v>36</v>
      </c>
      <c r="F11" s="46" t="s">
        <v>30</v>
      </c>
      <c r="G11" s="55" t="s">
        <v>39</v>
      </c>
      <c r="H11" s="46" t="s">
        <v>346</v>
      </c>
      <c r="I11" s="46" t="s">
        <v>7</v>
      </c>
      <c r="J11" s="57" t="s">
        <v>202</v>
      </c>
      <c r="K11" s="57">
        <v>49.68</v>
      </c>
      <c r="L11" s="57" t="s">
        <v>194</v>
      </c>
      <c r="M11" s="61">
        <v>0.01</v>
      </c>
      <c r="N11" s="52">
        <v>236.119</v>
      </c>
      <c r="O11" s="52">
        <v>173.428</v>
      </c>
      <c r="P11" s="52">
        <v>867.09900000000005</v>
      </c>
      <c r="Q11" s="53">
        <f t="shared" si="0"/>
        <v>1276.6460000000002</v>
      </c>
      <c r="R11" s="33" t="s">
        <v>32</v>
      </c>
      <c r="S11" s="26"/>
    </row>
    <row r="12" spans="1:24">
      <c r="A12" s="46">
        <v>5</v>
      </c>
      <c r="B12" s="47" t="s">
        <v>18</v>
      </c>
      <c r="C12" s="47" t="s">
        <v>198</v>
      </c>
      <c r="D12" s="47" t="s">
        <v>195</v>
      </c>
      <c r="E12" s="46" t="s">
        <v>195</v>
      </c>
      <c r="F12" s="46" t="s">
        <v>30</v>
      </c>
      <c r="G12" s="55" t="s">
        <v>197</v>
      </c>
      <c r="H12" s="46" t="s">
        <v>195</v>
      </c>
      <c r="I12" s="46" t="s">
        <v>7</v>
      </c>
      <c r="J12" s="57" t="s">
        <v>195</v>
      </c>
      <c r="K12" s="57" t="s">
        <v>195</v>
      </c>
      <c r="L12" s="57" t="s">
        <v>195</v>
      </c>
      <c r="M12" s="91" t="s">
        <v>195</v>
      </c>
      <c r="N12" s="58" t="s">
        <v>195</v>
      </c>
      <c r="O12" s="58" t="s">
        <v>195</v>
      </c>
      <c r="P12" s="58" t="s">
        <v>195</v>
      </c>
      <c r="Q12" s="59" t="s">
        <v>195</v>
      </c>
      <c r="R12" s="49" t="s">
        <v>32</v>
      </c>
      <c r="S12" s="26"/>
    </row>
    <row r="13" spans="1:24">
      <c r="A13" s="46">
        <v>6</v>
      </c>
      <c r="B13" s="47" t="s">
        <v>18</v>
      </c>
      <c r="C13" s="47" t="s">
        <v>40</v>
      </c>
      <c r="D13" s="47" t="s">
        <v>203</v>
      </c>
      <c r="E13" s="46" t="s">
        <v>41</v>
      </c>
      <c r="F13" s="46" t="s">
        <v>30</v>
      </c>
      <c r="G13" s="56" t="s">
        <v>42</v>
      </c>
      <c r="H13" s="46" t="s">
        <v>342</v>
      </c>
      <c r="I13" s="46" t="s">
        <v>7</v>
      </c>
      <c r="J13" s="46">
        <v>60</v>
      </c>
      <c r="K13" s="46">
        <v>49.72</v>
      </c>
      <c r="L13" s="57" t="s">
        <v>194</v>
      </c>
      <c r="M13" s="61">
        <v>23.23</v>
      </c>
      <c r="N13" s="52">
        <v>11.99</v>
      </c>
      <c r="O13" s="52">
        <v>20.494</v>
      </c>
      <c r="P13" s="52">
        <v>79.242000000000004</v>
      </c>
      <c r="Q13" s="53">
        <f t="shared" si="0"/>
        <v>111.726</v>
      </c>
      <c r="R13" s="33" t="s">
        <v>32</v>
      </c>
      <c r="S13" s="26"/>
    </row>
    <row r="14" spans="1:24" s="29" customFormat="1">
      <c r="A14" s="46">
        <v>7</v>
      </c>
      <c r="B14" s="47" t="s">
        <v>18</v>
      </c>
      <c r="C14" s="47" t="s">
        <v>43</v>
      </c>
      <c r="D14" s="47" t="s">
        <v>204</v>
      </c>
      <c r="E14" s="46" t="s">
        <v>29</v>
      </c>
      <c r="F14" s="46" t="s">
        <v>30</v>
      </c>
      <c r="G14" s="56" t="s">
        <v>44</v>
      </c>
      <c r="H14" s="46" t="s">
        <v>295</v>
      </c>
      <c r="I14" s="46" t="s">
        <v>6</v>
      </c>
      <c r="J14" s="46">
        <v>200</v>
      </c>
      <c r="K14" s="46">
        <v>49.72</v>
      </c>
      <c r="L14" s="57" t="s">
        <v>194</v>
      </c>
      <c r="M14" s="61">
        <v>33.67</v>
      </c>
      <c r="N14" s="52">
        <v>60.792999999999999</v>
      </c>
      <c r="O14" s="52">
        <v>143.69499999999999</v>
      </c>
      <c r="P14" s="52">
        <v>0</v>
      </c>
      <c r="Q14" s="53">
        <f t="shared" si="0"/>
        <v>204.488</v>
      </c>
      <c r="R14" s="36" t="s">
        <v>32</v>
      </c>
      <c r="S14" s="26"/>
      <c r="T14"/>
      <c r="U14"/>
      <c r="V14"/>
      <c r="W14"/>
      <c r="X14"/>
    </row>
    <row r="15" spans="1:24" s="29" customFormat="1">
      <c r="A15" s="46">
        <v>8</v>
      </c>
      <c r="B15" s="47" t="s">
        <v>18</v>
      </c>
      <c r="C15" s="47" t="s">
        <v>45</v>
      </c>
      <c r="D15" s="47" t="s">
        <v>204</v>
      </c>
      <c r="E15" s="46" t="s">
        <v>29</v>
      </c>
      <c r="F15" s="46" t="s">
        <v>30</v>
      </c>
      <c r="G15" s="56" t="s">
        <v>46</v>
      </c>
      <c r="H15" s="46" t="s">
        <v>363</v>
      </c>
      <c r="I15" s="46" t="s">
        <v>6</v>
      </c>
      <c r="J15" s="46">
        <v>200</v>
      </c>
      <c r="K15" s="46">
        <v>49.72</v>
      </c>
      <c r="L15" s="57" t="s">
        <v>194</v>
      </c>
      <c r="M15" s="61">
        <v>21.26</v>
      </c>
      <c r="N15" s="52">
        <v>87.427999999999997</v>
      </c>
      <c r="O15" s="52">
        <v>232.572</v>
      </c>
      <c r="P15" s="52">
        <v>0</v>
      </c>
      <c r="Q15" s="53">
        <f t="shared" si="0"/>
        <v>320</v>
      </c>
      <c r="R15" s="36" t="s">
        <v>32</v>
      </c>
      <c r="S15" s="26"/>
      <c r="T15"/>
      <c r="U15"/>
      <c r="V15"/>
      <c r="W15"/>
      <c r="X15"/>
    </row>
    <row r="16" spans="1:24" s="29" customFormat="1">
      <c r="A16" s="46">
        <v>9</v>
      </c>
      <c r="B16" s="47" t="s">
        <v>18</v>
      </c>
      <c r="C16" s="47" t="s">
        <v>211</v>
      </c>
      <c r="D16" s="47" t="s">
        <v>367</v>
      </c>
      <c r="E16" s="46" t="s">
        <v>51</v>
      </c>
      <c r="F16" s="46" t="s">
        <v>30</v>
      </c>
      <c r="G16" s="56" t="s">
        <v>47</v>
      </c>
      <c r="H16" s="46" t="s">
        <v>302</v>
      </c>
      <c r="I16" s="46" t="s">
        <v>5</v>
      </c>
      <c r="J16" s="46">
        <v>130</v>
      </c>
      <c r="K16" s="62" t="s">
        <v>195</v>
      </c>
      <c r="L16" s="57" t="s">
        <v>195</v>
      </c>
      <c r="M16" s="61" t="s">
        <v>195</v>
      </c>
      <c r="N16" s="52">
        <v>134.22499999999999</v>
      </c>
      <c r="O16" s="52">
        <v>0</v>
      </c>
      <c r="P16" s="52">
        <v>0</v>
      </c>
      <c r="Q16" s="53">
        <f t="shared" si="0"/>
        <v>134.22499999999999</v>
      </c>
      <c r="R16" s="36" t="s">
        <v>32</v>
      </c>
      <c r="S16" s="26"/>
      <c r="T16"/>
      <c r="U16"/>
      <c r="V16"/>
      <c r="W16"/>
      <c r="X16"/>
    </row>
    <row r="17" spans="1:24" s="29" customFormat="1">
      <c r="A17" s="46">
        <v>10</v>
      </c>
      <c r="B17" s="47" t="s">
        <v>18</v>
      </c>
      <c r="C17" s="47" t="s">
        <v>212</v>
      </c>
      <c r="D17" s="47" t="s">
        <v>367</v>
      </c>
      <c r="E17" s="46" t="s">
        <v>51</v>
      </c>
      <c r="F17" s="46" t="s">
        <v>30</v>
      </c>
      <c r="G17" s="56" t="s">
        <v>48</v>
      </c>
      <c r="H17" s="46" t="s">
        <v>328</v>
      </c>
      <c r="I17" s="46" t="s">
        <v>5</v>
      </c>
      <c r="J17" s="46">
        <v>125</v>
      </c>
      <c r="K17" s="62">
        <f>0.565*56</f>
        <v>31.639999999999997</v>
      </c>
      <c r="L17" s="57" t="s">
        <v>194</v>
      </c>
      <c r="M17" s="61">
        <v>0.01</v>
      </c>
      <c r="N17" s="52">
        <v>117.92400000000001</v>
      </c>
      <c r="O17" s="52">
        <v>0</v>
      </c>
      <c r="P17" s="52">
        <v>0</v>
      </c>
      <c r="Q17" s="53">
        <f t="shared" si="0"/>
        <v>117.92400000000001</v>
      </c>
      <c r="R17" s="36" t="s">
        <v>32</v>
      </c>
      <c r="S17" s="26"/>
      <c r="T17"/>
      <c r="U17"/>
      <c r="V17"/>
      <c r="W17"/>
      <c r="X17"/>
    </row>
    <row r="18" spans="1:24" s="29" customFormat="1">
      <c r="A18" s="46">
        <v>11</v>
      </c>
      <c r="B18" s="47" t="s">
        <v>18</v>
      </c>
      <c r="C18" s="47" t="s">
        <v>49</v>
      </c>
      <c r="D18" s="47" t="s">
        <v>50</v>
      </c>
      <c r="E18" s="46" t="s">
        <v>51</v>
      </c>
      <c r="F18" s="46" t="s">
        <v>30</v>
      </c>
      <c r="G18" s="56" t="s">
        <v>52</v>
      </c>
      <c r="H18" s="46" t="s">
        <v>290</v>
      </c>
      <c r="I18" s="46" t="s">
        <v>7</v>
      </c>
      <c r="J18" s="63">
        <v>220</v>
      </c>
      <c r="K18" s="64" t="s">
        <v>195</v>
      </c>
      <c r="L18" s="64" t="s">
        <v>195</v>
      </c>
      <c r="M18" s="92" t="s">
        <v>195</v>
      </c>
      <c r="N18" s="52">
        <v>17.721</v>
      </c>
      <c r="O18" s="52">
        <v>13.587</v>
      </c>
      <c r="P18" s="52">
        <v>70.131</v>
      </c>
      <c r="Q18" s="53">
        <f t="shared" si="0"/>
        <v>101.43899999999999</v>
      </c>
      <c r="R18" s="36" t="s">
        <v>32</v>
      </c>
      <c r="S18" s="26"/>
      <c r="T18"/>
      <c r="U18"/>
      <c r="V18"/>
      <c r="W18"/>
      <c r="X18"/>
    </row>
    <row r="19" spans="1:24" s="29" customFormat="1">
      <c r="A19" s="46">
        <v>12</v>
      </c>
      <c r="B19" s="47" t="s">
        <v>18</v>
      </c>
      <c r="C19" s="47" t="s">
        <v>53</v>
      </c>
      <c r="D19" s="47" t="s">
        <v>58</v>
      </c>
      <c r="E19" s="46" t="s">
        <v>54</v>
      </c>
      <c r="F19" s="46" t="s">
        <v>30</v>
      </c>
      <c r="G19" s="56" t="s">
        <v>55</v>
      </c>
      <c r="H19" s="46" t="s">
        <v>349</v>
      </c>
      <c r="I19" s="46" t="s">
        <v>7</v>
      </c>
      <c r="J19" s="46">
        <v>350</v>
      </c>
      <c r="K19" s="46">
        <v>49.68</v>
      </c>
      <c r="L19" s="57" t="s">
        <v>194</v>
      </c>
      <c r="M19" s="61">
        <v>20.149999999999999</v>
      </c>
      <c r="N19" s="52">
        <v>68.132999999999996</v>
      </c>
      <c r="O19" s="52">
        <v>54.49</v>
      </c>
      <c r="P19" s="52">
        <v>313.68</v>
      </c>
      <c r="Q19" s="53">
        <f t="shared" si="0"/>
        <v>436.303</v>
      </c>
      <c r="R19" s="36" t="s">
        <v>32</v>
      </c>
      <c r="S19" s="26"/>
      <c r="T19"/>
      <c r="U19"/>
      <c r="V19"/>
      <c r="W19"/>
      <c r="X19"/>
    </row>
    <row r="20" spans="1:24" s="29" customFormat="1">
      <c r="A20" s="46">
        <v>13</v>
      </c>
      <c r="B20" s="47" t="s">
        <v>18</v>
      </c>
      <c r="C20" s="47" t="s">
        <v>269</v>
      </c>
      <c r="D20" s="47" t="s">
        <v>368</v>
      </c>
      <c r="E20" s="46" t="s">
        <v>54</v>
      </c>
      <c r="F20" s="46" t="s">
        <v>56</v>
      </c>
      <c r="G20" s="56" t="s">
        <v>57</v>
      </c>
      <c r="H20" s="46" t="s">
        <v>283</v>
      </c>
      <c r="I20" s="46" t="s">
        <v>5</v>
      </c>
      <c r="J20" s="46">
        <v>250</v>
      </c>
      <c r="K20" s="46">
        <v>250</v>
      </c>
      <c r="L20" s="57" t="s">
        <v>194</v>
      </c>
      <c r="M20" s="61">
        <v>0</v>
      </c>
      <c r="N20" s="89">
        <f>818.919+7</f>
        <v>825.91899999999998</v>
      </c>
      <c r="O20" s="52">
        <v>0</v>
      </c>
      <c r="P20" s="52">
        <v>0</v>
      </c>
      <c r="Q20" s="88">
        <f t="shared" si="0"/>
        <v>825.91899999999998</v>
      </c>
      <c r="R20" s="36" t="s">
        <v>32</v>
      </c>
      <c r="S20" s="26"/>
      <c r="T20"/>
      <c r="U20"/>
      <c r="V20"/>
      <c r="W20"/>
      <c r="X20"/>
    </row>
    <row r="21" spans="1:24" s="29" customFormat="1">
      <c r="A21" s="46">
        <v>14</v>
      </c>
      <c r="B21" s="47" t="s">
        <v>18</v>
      </c>
      <c r="C21" s="47" t="s">
        <v>53</v>
      </c>
      <c r="D21" s="47" t="s">
        <v>58</v>
      </c>
      <c r="E21" s="46" t="s">
        <v>54</v>
      </c>
      <c r="F21" s="46" t="s">
        <v>56</v>
      </c>
      <c r="G21" s="56" t="s">
        <v>59</v>
      </c>
      <c r="H21" s="46" t="s">
        <v>292</v>
      </c>
      <c r="I21" s="46" t="s">
        <v>7</v>
      </c>
      <c r="J21" s="46">
        <v>350</v>
      </c>
      <c r="K21" s="46">
        <v>49.68</v>
      </c>
      <c r="L21" s="57" t="s">
        <v>194</v>
      </c>
      <c r="M21" s="61">
        <v>15.79</v>
      </c>
      <c r="N21" s="52">
        <v>46.375999999999998</v>
      </c>
      <c r="O21" s="52">
        <v>38.826999999999998</v>
      </c>
      <c r="P21" s="52">
        <v>220.20599999999999</v>
      </c>
      <c r="Q21" s="53">
        <f t="shared" ref="Q21" si="1">SUM(N21:P21)</f>
        <v>305.40899999999999</v>
      </c>
      <c r="R21" s="36" t="s">
        <v>32</v>
      </c>
      <c r="S21" s="26"/>
      <c r="T21"/>
      <c r="U21"/>
      <c r="V21"/>
      <c r="W21"/>
      <c r="X21"/>
    </row>
    <row r="22" spans="1:24" s="29" customFormat="1">
      <c r="A22" s="46">
        <v>15</v>
      </c>
      <c r="B22" s="47" t="s">
        <v>18</v>
      </c>
      <c r="C22" s="73" t="s">
        <v>238</v>
      </c>
      <c r="D22" s="76" t="s">
        <v>252</v>
      </c>
      <c r="E22" s="63" t="s">
        <v>41</v>
      </c>
      <c r="F22" s="46" t="s">
        <v>30</v>
      </c>
      <c r="G22" s="65" t="s">
        <v>263</v>
      </c>
      <c r="H22" s="46" t="s">
        <v>322</v>
      </c>
      <c r="I22" s="46" t="s">
        <v>7</v>
      </c>
      <c r="J22" s="71">
        <v>80</v>
      </c>
      <c r="K22" s="67" t="s">
        <v>195</v>
      </c>
      <c r="L22" s="66" t="s">
        <v>195</v>
      </c>
      <c r="M22" s="61" t="s">
        <v>195</v>
      </c>
      <c r="N22" s="77">
        <v>0.70000000000000007</v>
      </c>
      <c r="O22" s="77">
        <v>0.65</v>
      </c>
      <c r="P22" s="77">
        <v>3.65</v>
      </c>
      <c r="Q22" s="53">
        <f t="shared" si="0"/>
        <v>5</v>
      </c>
      <c r="R22" s="36" t="s">
        <v>32</v>
      </c>
      <c r="S22" s="26"/>
      <c r="T22"/>
      <c r="U22"/>
      <c r="V22"/>
      <c r="W22"/>
      <c r="X22"/>
    </row>
    <row r="23" spans="1:24">
      <c r="A23" s="39"/>
      <c r="B23" s="40"/>
      <c r="C23" s="40"/>
      <c r="D23" s="40"/>
      <c r="E23" s="40"/>
      <c r="F23" s="40"/>
      <c r="G23" s="40"/>
      <c r="H23" s="40"/>
      <c r="I23" s="40"/>
      <c r="J23" s="40"/>
      <c r="K23" s="42">
        <f>SUM(K6:K22)+500</f>
        <v>1828.52</v>
      </c>
      <c r="L23" s="40"/>
      <c r="M23" s="35">
        <f>SUM(M6:M22)</f>
        <v>940.89499999999998</v>
      </c>
      <c r="N23" s="34">
        <f>SUM(N6:N22)</f>
        <v>1817.913</v>
      </c>
      <c r="O23" s="34">
        <f>SUM(O6:O22)</f>
        <v>852.68299999999999</v>
      </c>
      <c r="P23" s="34">
        <f>SUM(P6:P22)</f>
        <v>2508.2270000000003</v>
      </c>
      <c r="Q23" s="35">
        <f>SUM(N23:P23)</f>
        <v>5178.8230000000003</v>
      </c>
      <c r="R23" s="30"/>
      <c r="S23" s="26"/>
    </row>
    <row r="24" spans="1:24">
      <c r="A24" s="108" t="s">
        <v>18</v>
      </c>
      <c r="B24" s="108"/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26"/>
    </row>
    <row r="25" spans="1:24" ht="15" customHeight="1">
      <c r="A25" s="109" t="s">
        <v>60</v>
      </c>
      <c r="B25" s="109"/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09"/>
      <c r="O25" s="109"/>
      <c r="P25" s="109"/>
      <c r="Q25" s="109"/>
      <c r="R25" s="109"/>
      <c r="S25" s="26"/>
    </row>
    <row r="26" spans="1:24" ht="23.25" customHeight="1">
      <c r="A26" s="101" t="str">
        <f>A4</f>
        <v>Lp.</v>
      </c>
      <c r="B26" s="101" t="str">
        <f>B4</f>
        <v>Nabywca</v>
      </c>
      <c r="C26" s="103" t="str">
        <f>C4</f>
        <v>Nazwa punktu poboru</v>
      </c>
      <c r="D26" s="103" t="str">
        <f t="shared" ref="D26:J26" si="2">D4</f>
        <v>Ulica/miejsce</v>
      </c>
      <c r="E26" s="103" t="str">
        <f t="shared" si="2"/>
        <v>kod pocztowy</v>
      </c>
      <c r="F26" s="103" t="str">
        <f t="shared" si="2"/>
        <v>Miejscowość</v>
      </c>
      <c r="G26" s="103" t="str">
        <f t="shared" si="2"/>
        <v>Numer PPE</v>
      </c>
      <c r="H26" s="103" t="str">
        <f t="shared" si="2"/>
        <v>Numer licznika</v>
      </c>
      <c r="I26" s="103" t="str">
        <f t="shared" si="2"/>
        <v>Taryfa</v>
      </c>
      <c r="J26" s="103" t="str">
        <f t="shared" si="2"/>
        <v>Moc umowna [kW]</v>
      </c>
      <c r="K26" s="103" t="str">
        <f>K4</f>
        <v xml:space="preserve">Instalacje OZE </v>
      </c>
      <c r="L26" s="103"/>
      <c r="M26" s="103"/>
      <c r="N26" s="103" t="str">
        <f>N4</f>
        <v>Suma szacowanego zużycia energii [MWh] w okresie od 01.01.2027 r. do 31.12.2027 r.*</v>
      </c>
      <c r="O26" s="103"/>
      <c r="P26" s="103"/>
      <c r="Q26" s="103"/>
      <c r="R26" s="103" t="str">
        <f>R4</f>
        <v>Nazwa OSD</v>
      </c>
      <c r="S26" s="26"/>
    </row>
    <row r="27" spans="1:24" ht="48.75" customHeight="1">
      <c r="A27" s="101"/>
      <c r="B27" s="101"/>
      <c r="C27" s="103"/>
      <c r="D27" s="103"/>
      <c r="E27" s="103"/>
      <c r="F27" s="103"/>
      <c r="G27" s="103"/>
      <c r="H27" s="103"/>
      <c r="I27" s="103"/>
      <c r="J27" s="103"/>
      <c r="K27" s="44" t="str">
        <f>K5</f>
        <v>Moc zainstalowana [kW]</v>
      </c>
      <c r="L27" s="44" t="str">
        <f t="shared" ref="L27:M27" si="3">L5</f>
        <v>Rodzaj instalacji</v>
      </c>
      <c r="M27" s="44" t="str">
        <f t="shared" si="3"/>
        <v>Suma szacowanej energii oddanej do sieci [MWh] w okresie od 01.01.2027 r. do 31.12.2027 r.</v>
      </c>
      <c r="N27" s="45" t="str">
        <f>N5</f>
        <v>strefa I</v>
      </c>
      <c r="O27" s="45" t="str">
        <f t="shared" ref="O27:Q27" si="4">O5</f>
        <v>strefa II</v>
      </c>
      <c r="P27" s="45" t="str">
        <f t="shared" si="4"/>
        <v>strefa III</v>
      </c>
      <c r="Q27" s="45" t="str">
        <f t="shared" si="4"/>
        <v>razem</v>
      </c>
      <c r="R27" s="103"/>
      <c r="S27" s="26"/>
    </row>
    <row r="28" spans="1:24">
      <c r="A28" s="46">
        <v>1</v>
      </c>
      <c r="B28" s="47" t="s">
        <v>18</v>
      </c>
      <c r="C28" s="50" t="s">
        <v>40</v>
      </c>
      <c r="D28" s="50" t="s">
        <v>229</v>
      </c>
      <c r="E28" s="6" t="s">
        <v>41</v>
      </c>
      <c r="F28" s="6" t="s">
        <v>30</v>
      </c>
      <c r="G28" s="65" t="s">
        <v>61</v>
      </c>
      <c r="H28" s="46" t="s">
        <v>311</v>
      </c>
      <c r="I28" s="6" t="s">
        <v>1</v>
      </c>
      <c r="J28" s="66">
        <v>12</v>
      </c>
      <c r="K28" s="67">
        <v>7.77</v>
      </c>
      <c r="L28" s="68" t="s">
        <v>194</v>
      </c>
      <c r="M28" s="93">
        <v>1.8</v>
      </c>
      <c r="N28" s="52">
        <v>43.625999999999998</v>
      </c>
      <c r="O28" s="52">
        <v>0</v>
      </c>
      <c r="P28" s="52">
        <v>0</v>
      </c>
      <c r="Q28" s="48">
        <f>SUM(N28:P28)</f>
        <v>43.625999999999998</v>
      </c>
      <c r="R28" s="49" t="s">
        <v>32</v>
      </c>
      <c r="S28" s="26"/>
    </row>
    <row r="29" spans="1:24">
      <c r="A29" s="46">
        <v>2</v>
      </c>
      <c r="B29" s="47" t="s">
        <v>18</v>
      </c>
      <c r="C29" s="50" t="s">
        <v>40</v>
      </c>
      <c r="D29" s="50" t="s">
        <v>62</v>
      </c>
      <c r="E29" s="6" t="s">
        <v>29</v>
      </c>
      <c r="F29" s="6" t="s">
        <v>30</v>
      </c>
      <c r="G29" s="65" t="s">
        <v>63</v>
      </c>
      <c r="H29" s="46" t="s">
        <v>331</v>
      </c>
      <c r="I29" s="6" t="s">
        <v>1</v>
      </c>
      <c r="J29" s="66">
        <v>25</v>
      </c>
      <c r="K29" s="67">
        <f>0.565*18</f>
        <v>10.169999999999998</v>
      </c>
      <c r="L29" s="68" t="s">
        <v>194</v>
      </c>
      <c r="M29" s="93">
        <v>7.56</v>
      </c>
      <c r="N29" s="52">
        <v>2.5569999999999999</v>
      </c>
      <c r="O29" s="52">
        <v>0</v>
      </c>
      <c r="P29" s="52">
        <v>0</v>
      </c>
      <c r="Q29" s="48">
        <f t="shared" ref="Q29:Q92" si="5">SUM(N29:P29)</f>
        <v>2.5569999999999999</v>
      </c>
      <c r="R29" s="49" t="s">
        <v>32</v>
      </c>
      <c r="S29" s="26"/>
    </row>
    <row r="30" spans="1:24">
      <c r="A30" s="46">
        <v>3</v>
      </c>
      <c r="B30" s="47" t="s">
        <v>18</v>
      </c>
      <c r="C30" s="50" t="s">
        <v>64</v>
      </c>
      <c r="D30" s="50" t="s">
        <v>65</v>
      </c>
      <c r="E30" s="6" t="s">
        <v>41</v>
      </c>
      <c r="F30" s="6" t="s">
        <v>30</v>
      </c>
      <c r="G30" s="65" t="s">
        <v>66</v>
      </c>
      <c r="H30" s="46" t="s">
        <v>341</v>
      </c>
      <c r="I30" s="6" t="s">
        <v>1</v>
      </c>
      <c r="J30" s="66">
        <v>50</v>
      </c>
      <c r="K30" s="67">
        <v>29.25</v>
      </c>
      <c r="L30" s="68" t="s">
        <v>194</v>
      </c>
      <c r="M30" s="61">
        <v>22.12</v>
      </c>
      <c r="N30" s="52">
        <v>23.835999999999999</v>
      </c>
      <c r="O30" s="52">
        <v>0</v>
      </c>
      <c r="P30" s="52">
        <v>0</v>
      </c>
      <c r="Q30" s="48">
        <f t="shared" si="5"/>
        <v>23.835999999999999</v>
      </c>
      <c r="R30" s="49" t="s">
        <v>32</v>
      </c>
      <c r="S30" s="26"/>
    </row>
    <row r="31" spans="1:24">
      <c r="A31" s="46">
        <v>4</v>
      </c>
      <c r="B31" s="47" t="s">
        <v>18</v>
      </c>
      <c r="C31" s="50" t="s">
        <v>67</v>
      </c>
      <c r="D31" s="50" t="s">
        <v>65</v>
      </c>
      <c r="E31" s="6" t="s">
        <v>41</v>
      </c>
      <c r="F31" s="6" t="s">
        <v>30</v>
      </c>
      <c r="G31" s="65" t="s">
        <v>68</v>
      </c>
      <c r="H31" s="46" t="s">
        <v>329</v>
      </c>
      <c r="I31" s="6" t="s">
        <v>1</v>
      </c>
      <c r="J31" s="66">
        <v>30</v>
      </c>
      <c r="K31" s="67" t="s">
        <v>195</v>
      </c>
      <c r="L31" s="66" t="s">
        <v>195</v>
      </c>
      <c r="M31" s="93" t="s">
        <v>195</v>
      </c>
      <c r="N31" s="52">
        <v>0</v>
      </c>
      <c r="O31" s="52">
        <v>0</v>
      </c>
      <c r="P31" s="52">
        <v>0</v>
      </c>
      <c r="Q31" s="48">
        <f t="shared" si="5"/>
        <v>0</v>
      </c>
      <c r="R31" s="49" t="s">
        <v>32</v>
      </c>
      <c r="S31" s="26"/>
    </row>
    <row r="32" spans="1:24">
      <c r="A32" s="46">
        <v>5</v>
      </c>
      <c r="B32" s="47" t="s">
        <v>18</v>
      </c>
      <c r="C32" s="50" t="s">
        <v>40</v>
      </c>
      <c r="D32" s="50" t="s">
        <v>228</v>
      </c>
      <c r="E32" s="6" t="s">
        <v>54</v>
      </c>
      <c r="F32" s="6" t="s">
        <v>30</v>
      </c>
      <c r="G32" s="65" t="s">
        <v>69</v>
      </c>
      <c r="H32" s="46" t="s">
        <v>355</v>
      </c>
      <c r="I32" s="6" t="s">
        <v>1</v>
      </c>
      <c r="J32" s="66">
        <v>30</v>
      </c>
      <c r="K32" s="67" t="s">
        <v>195</v>
      </c>
      <c r="L32" s="66" t="s">
        <v>195</v>
      </c>
      <c r="M32" s="93" t="s">
        <v>195</v>
      </c>
      <c r="N32" s="52">
        <v>14.24</v>
      </c>
      <c r="O32" s="52">
        <v>0</v>
      </c>
      <c r="P32" s="52">
        <v>0</v>
      </c>
      <c r="Q32" s="48">
        <f t="shared" si="5"/>
        <v>14.24</v>
      </c>
      <c r="R32" s="49" t="s">
        <v>32</v>
      </c>
      <c r="S32" s="26"/>
    </row>
    <row r="33" spans="1:19">
      <c r="A33" s="46">
        <v>6</v>
      </c>
      <c r="B33" s="47" t="s">
        <v>18</v>
      </c>
      <c r="C33" s="50" t="s">
        <v>40</v>
      </c>
      <c r="D33" s="50" t="s">
        <v>70</v>
      </c>
      <c r="E33" s="6" t="s">
        <v>36</v>
      </c>
      <c r="F33" s="6" t="s">
        <v>30</v>
      </c>
      <c r="G33" s="65" t="s">
        <v>71</v>
      </c>
      <c r="H33" s="46" t="s">
        <v>298</v>
      </c>
      <c r="I33" s="6" t="s">
        <v>1</v>
      </c>
      <c r="J33" s="66">
        <v>12</v>
      </c>
      <c r="K33" s="67" t="s">
        <v>195</v>
      </c>
      <c r="L33" s="66" t="s">
        <v>195</v>
      </c>
      <c r="M33" s="93" t="s">
        <v>195</v>
      </c>
      <c r="N33" s="52">
        <v>14.222</v>
      </c>
      <c r="O33" s="52">
        <v>0</v>
      </c>
      <c r="P33" s="52">
        <v>0</v>
      </c>
      <c r="Q33" s="48">
        <f t="shared" si="5"/>
        <v>14.222</v>
      </c>
      <c r="R33" s="49" t="s">
        <v>32</v>
      </c>
      <c r="S33" s="26"/>
    </row>
    <row r="34" spans="1:19">
      <c r="A34" s="46">
        <v>7</v>
      </c>
      <c r="B34" s="47" t="s">
        <v>18</v>
      </c>
      <c r="C34" s="50" t="s">
        <v>72</v>
      </c>
      <c r="D34" s="50" t="s">
        <v>73</v>
      </c>
      <c r="E34" s="6" t="s">
        <v>36</v>
      </c>
      <c r="F34" s="6" t="s">
        <v>30</v>
      </c>
      <c r="G34" s="65" t="s">
        <v>74</v>
      </c>
      <c r="H34" s="46" t="s">
        <v>336</v>
      </c>
      <c r="I34" s="6" t="s">
        <v>1</v>
      </c>
      <c r="J34" s="66">
        <v>20</v>
      </c>
      <c r="K34" s="67" t="s">
        <v>195</v>
      </c>
      <c r="L34" s="66" t="s">
        <v>195</v>
      </c>
      <c r="M34" s="93" t="s">
        <v>195</v>
      </c>
      <c r="N34" s="52">
        <v>6.4429999999999996</v>
      </c>
      <c r="O34" s="52">
        <v>0</v>
      </c>
      <c r="P34" s="52">
        <v>0</v>
      </c>
      <c r="Q34" s="48">
        <f t="shared" si="5"/>
        <v>6.4429999999999996</v>
      </c>
      <c r="R34" s="49" t="s">
        <v>32</v>
      </c>
      <c r="S34" s="26"/>
    </row>
    <row r="35" spans="1:19">
      <c r="A35" s="46">
        <v>8</v>
      </c>
      <c r="B35" s="47" t="s">
        <v>18</v>
      </c>
      <c r="C35" s="50" t="s">
        <v>40</v>
      </c>
      <c r="D35" s="50" t="s">
        <v>75</v>
      </c>
      <c r="E35" s="6" t="s">
        <v>29</v>
      </c>
      <c r="F35" s="6" t="s">
        <v>30</v>
      </c>
      <c r="G35" s="65" t="s">
        <v>76</v>
      </c>
      <c r="H35" s="46" t="s">
        <v>358</v>
      </c>
      <c r="I35" s="6" t="s">
        <v>1</v>
      </c>
      <c r="J35" s="66">
        <v>25</v>
      </c>
      <c r="K35" s="67" t="s">
        <v>195</v>
      </c>
      <c r="L35" s="66" t="s">
        <v>195</v>
      </c>
      <c r="M35" s="93" t="s">
        <v>195</v>
      </c>
      <c r="N35" s="52">
        <v>1.425</v>
      </c>
      <c r="O35" s="52">
        <v>0</v>
      </c>
      <c r="P35" s="52">
        <v>0</v>
      </c>
      <c r="Q35" s="48">
        <f t="shared" si="5"/>
        <v>1.425</v>
      </c>
      <c r="R35" s="49" t="s">
        <v>32</v>
      </c>
      <c r="S35" s="26"/>
    </row>
    <row r="36" spans="1:19">
      <c r="A36" s="46">
        <v>9</v>
      </c>
      <c r="B36" s="47" t="s">
        <v>18</v>
      </c>
      <c r="C36" s="50" t="s">
        <v>40</v>
      </c>
      <c r="D36" s="50" t="s">
        <v>77</v>
      </c>
      <c r="E36" s="6" t="s">
        <v>29</v>
      </c>
      <c r="F36" s="6" t="s">
        <v>30</v>
      </c>
      <c r="G36" s="65" t="s">
        <v>78</v>
      </c>
      <c r="H36" s="46" t="s">
        <v>345</v>
      </c>
      <c r="I36" s="6" t="s">
        <v>1</v>
      </c>
      <c r="J36" s="66">
        <v>6</v>
      </c>
      <c r="K36" s="67" t="s">
        <v>195</v>
      </c>
      <c r="L36" s="66" t="s">
        <v>195</v>
      </c>
      <c r="M36" s="93" t="s">
        <v>195</v>
      </c>
      <c r="N36" s="52">
        <v>0.46100000000000002</v>
      </c>
      <c r="O36" s="52">
        <v>0</v>
      </c>
      <c r="P36" s="52">
        <v>0</v>
      </c>
      <c r="Q36" s="48">
        <f t="shared" si="5"/>
        <v>0.46100000000000002</v>
      </c>
      <c r="R36" s="49" t="s">
        <v>32</v>
      </c>
      <c r="S36" s="26"/>
    </row>
    <row r="37" spans="1:19">
      <c r="A37" s="46">
        <v>10</v>
      </c>
      <c r="B37" s="47" t="s">
        <v>18</v>
      </c>
      <c r="C37" s="50" t="s">
        <v>230</v>
      </c>
      <c r="D37" s="50" t="s">
        <v>227</v>
      </c>
      <c r="E37" s="6" t="s">
        <v>81</v>
      </c>
      <c r="F37" s="6" t="s">
        <v>30</v>
      </c>
      <c r="G37" s="65" t="s">
        <v>79</v>
      </c>
      <c r="H37" s="46" t="s">
        <v>289</v>
      </c>
      <c r="I37" s="6" t="s">
        <v>1</v>
      </c>
      <c r="J37" s="66">
        <v>20</v>
      </c>
      <c r="K37" s="67">
        <v>7.77</v>
      </c>
      <c r="L37" s="68" t="s">
        <v>194</v>
      </c>
      <c r="M37" s="93">
        <v>6.2</v>
      </c>
      <c r="N37" s="52">
        <v>4.1740000000000004</v>
      </c>
      <c r="O37" s="52">
        <v>0</v>
      </c>
      <c r="P37" s="52">
        <v>0</v>
      </c>
      <c r="Q37" s="48">
        <f t="shared" si="5"/>
        <v>4.1740000000000004</v>
      </c>
      <c r="R37" s="49" t="s">
        <v>32</v>
      </c>
      <c r="S37" s="26"/>
    </row>
    <row r="38" spans="1:19">
      <c r="A38" s="46">
        <v>11</v>
      </c>
      <c r="B38" s="47" t="s">
        <v>18</v>
      </c>
      <c r="C38" s="50" t="s">
        <v>40</v>
      </c>
      <c r="D38" s="50" t="s">
        <v>80</v>
      </c>
      <c r="E38" s="6" t="s">
        <v>81</v>
      </c>
      <c r="F38" s="6" t="s">
        <v>30</v>
      </c>
      <c r="G38" s="65" t="s">
        <v>82</v>
      </c>
      <c r="H38" s="46" t="s">
        <v>324</v>
      </c>
      <c r="I38" s="6" t="s">
        <v>1</v>
      </c>
      <c r="J38" s="66">
        <v>6</v>
      </c>
      <c r="K38" s="67" t="s">
        <v>195</v>
      </c>
      <c r="L38" s="66" t="s">
        <v>195</v>
      </c>
      <c r="M38" s="93" t="s">
        <v>195</v>
      </c>
      <c r="N38" s="52">
        <v>0.877</v>
      </c>
      <c r="O38" s="52">
        <v>0</v>
      </c>
      <c r="P38" s="52">
        <v>0</v>
      </c>
      <c r="Q38" s="48">
        <f t="shared" si="5"/>
        <v>0.877</v>
      </c>
      <c r="R38" s="49" t="s">
        <v>32</v>
      </c>
      <c r="S38" s="26"/>
    </row>
    <row r="39" spans="1:19">
      <c r="A39" s="46">
        <v>12</v>
      </c>
      <c r="B39" s="47" t="s">
        <v>18</v>
      </c>
      <c r="C39" s="50" t="s">
        <v>40</v>
      </c>
      <c r="D39" s="50" t="s">
        <v>83</v>
      </c>
      <c r="E39" s="6" t="s">
        <v>41</v>
      </c>
      <c r="F39" s="6" t="s">
        <v>30</v>
      </c>
      <c r="G39" s="65" t="s">
        <v>84</v>
      </c>
      <c r="H39" s="46" t="s">
        <v>352</v>
      </c>
      <c r="I39" s="6" t="s">
        <v>1</v>
      </c>
      <c r="J39" s="66">
        <v>5</v>
      </c>
      <c r="K39" s="67" t="s">
        <v>195</v>
      </c>
      <c r="L39" s="66" t="s">
        <v>195</v>
      </c>
      <c r="M39" s="93" t="s">
        <v>195</v>
      </c>
      <c r="N39" s="52">
        <v>0.63400000000000001</v>
      </c>
      <c r="O39" s="52">
        <v>0</v>
      </c>
      <c r="P39" s="52">
        <v>0</v>
      </c>
      <c r="Q39" s="48">
        <f t="shared" si="5"/>
        <v>0.63400000000000001</v>
      </c>
      <c r="R39" s="49" t="s">
        <v>32</v>
      </c>
      <c r="S39" s="26"/>
    </row>
    <row r="40" spans="1:19">
      <c r="A40" s="46">
        <v>13</v>
      </c>
      <c r="B40" s="47" t="s">
        <v>18</v>
      </c>
      <c r="C40" s="50" t="s">
        <v>40</v>
      </c>
      <c r="D40" s="50" t="s">
        <v>85</v>
      </c>
      <c r="E40" s="6" t="s">
        <v>54</v>
      </c>
      <c r="F40" s="6" t="s">
        <v>30</v>
      </c>
      <c r="G40" s="65" t="s">
        <v>86</v>
      </c>
      <c r="H40" s="46" t="s">
        <v>354</v>
      </c>
      <c r="I40" s="6" t="s">
        <v>1</v>
      </c>
      <c r="J40" s="66">
        <v>20.5</v>
      </c>
      <c r="K40" s="67" t="s">
        <v>195</v>
      </c>
      <c r="L40" s="66" t="s">
        <v>195</v>
      </c>
      <c r="M40" s="93" t="s">
        <v>195</v>
      </c>
      <c r="N40" s="52">
        <v>2.899</v>
      </c>
      <c r="O40" s="52">
        <v>0</v>
      </c>
      <c r="P40" s="52">
        <v>0</v>
      </c>
      <c r="Q40" s="48">
        <f t="shared" si="5"/>
        <v>2.899</v>
      </c>
      <c r="R40" s="49" t="s">
        <v>32</v>
      </c>
      <c r="S40" s="26"/>
    </row>
    <row r="41" spans="1:19">
      <c r="A41" s="46">
        <v>14</v>
      </c>
      <c r="B41" s="47" t="s">
        <v>18</v>
      </c>
      <c r="C41" s="50" t="s">
        <v>40</v>
      </c>
      <c r="D41" s="50" t="s">
        <v>87</v>
      </c>
      <c r="E41" s="6" t="s">
        <v>54</v>
      </c>
      <c r="F41" s="6" t="s">
        <v>30</v>
      </c>
      <c r="G41" s="65" t="s">
        <v>88</v>
      </c>
      <c r="H41" s="46" t="s">
        <v>330</v>
      </c>
      <c r="I41" s="6" t="s">
        <v>1</v>
      </c>
      <c r="J41" s="66">
        <v>12</v>
      </c>
      <c r="K41" s="67" t="s">
        <v>195</v>
      </c>
      <c r="L41" s="66" t="s">
        <v>195</v>
      </c>
      <c r="M41" s="93" t="s">
        <v>195</v>
      </c>
      <c r="N41" s="52">
        <v>4.0350000000000001</v>
      </c>
      <c r="O41" s="52">
        <v>0</v>
      </c>
      <c r="P41" s="52">
        <v>0</v>
      </c>
      <c r="Q41" s="48">
        <f t="shared" si="5"/>
        <v>4.0350000000000001</v>
      </c>
      <c r="R41" s="49" t="s">
        <v>32</v>
      </c>
      <c r="S41" s="26"/>
    </row>
    <row r="42" spans="1:19">
      <c r="A42" s="46">
        <v>15</v>
      </c>
      <c r="B42" s="47" t="s">
        <v>18</v>
      </c>
      <c r="C42" s="50" t="s">
        <v>40</v>
      </c>
      <c r="D42" s="50" t="s">
        <v>225</v>
      </c>
      <c r="E42" s="6" t="s">
        <v>54</v>
      </c>
      <c r="F42" s="6" t="s">
        <v>30</v>
      </c>
      <c r="G42" s="65" t="s">
        <v>90</v>
      </c>
      <c r="H42" s="46" t="s">
        <v>294</v>
      </c>
      <c r="I42" s="6" t="s">
        <v>1</v>
      </c>
      <c r="J42" s="66">
        <v>8</v>
      </c>
      <c r="K42" s="67" t="s">
        <v>195</v>
      </c>
      <c r="L42" s="66" t="s">
        <v>195</v>
      </c>
      <c r="M42" s="93" t="s">
        <v>195</v>
      </c>
      <c r="N42" s="52">
        <v>1.48</v>
      </c>
      <c r="O42" s="52">
        <v>0</v>
      </c>
      <c r="P42" s="52">
        <v>0</v>
      </c>
      <c r="Q42" s="48">
        <f t="shared" si="5"/>
        <v>1.48</v>
      </c>
      <c r="R42" s="49" t="s">
        <v>32</v>
      </c>
      <c r="S42" s="26"/>
    </row>
    <row r="43" spans="1:19">
      <c r="A43" s="46">
        <v>16</v>
      </c>
      <c r="B43" s="47" t="s">
        <v>18</v>
      </c>
      <c r="C43" s="50" t="s">
        <v>40</v>
      </c>
      <c r="D43" s="50" t="s">
        <v>91</v>
      </c>
      <c r="E43" s="6" t="s">
        <v>54</v>
      </c>
      <c r="F43" s="6" t="s">
        <v>30</v>
      </c>
      <c r="G43" s="65" t="s">
        <v>92</v>
      </c>
      <c r="H43" s="46" t="s">
        <v>315</v>
      </c>
      <c r="I43" s="6" t="s">
        <v>1</v>
      </c>
      <c r="J43" s="66">
        <v>8</v>
      </c>
      <c r="K43" s="67" t="s">
        <v>195</v>
      </c>
      <c r="L43" s="66" t="s">
        <v>195</v>
      </c>
      <c r="M43" s="93" t="s">
        <v>195</v>
      </c>
      <c r="N43" s="52">
        <v>0.95499999999999996</v>
      </c>
      <c r="O43" s="52">
        <v>0</v>
      </c>
      <c r="P43" s="52">
        <v>0</v>
      </c>
      <c r="Q43" s="48">
        <f t="shared" si="5"/>
        <v>0.95499999999999996</v>
      </c>
      <c r="R43" s="49" t="s">
        <v>32</v>
      </c>
      <c r="S43" s="26"/>
    </row>
    <row r="44" spans="1:19">
      <c r="A44" s="46">
        <v>17</v>
      </c>
      <c r="B44" s="47" t="s">
        <v>18</v>
      </c>
      <c r="C44" s="50" t="s">
        <v>40</v>
      </c>
      <c r="D44" s="50" t="s">
        <v>93</v>
      </c>
      <c r="E44" s="6" t="s">
        <v>54</v>
      </c>
      <c r="F44" s="6" t="s">
        <v>30</v>
      </c>
      <c r="G44" s="65" t="s">
        <v>94</v>
      </c>
      <c r="H44" s="46" t="s">
        <v>318</v>
      </c>
      <c r="I44" s="6" t="s">
        <v>1</v>
      </c>
      <c r="J44" s="66">
        <v>8</v>
      </c>
      <c r="K44" s="67" t="s">
        <v>195</v>
      </c>
      <c r="L44" s="66" t="s">
        <v>195</v>
      </c>
      <c r="M44" s="93" t="s">
        <v>195</v>
      </c>
      <c r="N44" s="52">
        <v>0.53</v>
      </c>
      <c r="O44" s="52">
        <v>0</v>
      </c>
      <c r="P44" s="52">
        <v>0</v>
      </c>
      <c r="Q44" s="48">
        <f t="shared" si="5"/>
        <v>0.53</v>
      </c>
      <c r="R44" s="49" t="s">
        <v>32</v>
      </c>
      <c r="S44" s="26"/>
    </row>
    <row r="45" spans="1:19">
      <c r="A45" s="46">
        <v>18</v>
      </c>
      <c r="B45" s="47" t="s">
        <v>18</v>
      </c>
      <c r="C45" s="50" t="s">
        <v>95</v>
      </c>
      <c r="D45" s="50" t="s">
        <v>220</v>
      </c>
      <c r="E45" s="6" t="s">
        <v>41</v>
      </c>
      <c r="F45" s="6" t="s">
        <v>30</v>
      </c>
      <c r="G45" s="65" t="s">
        <v>96</v>
      </c>
      <c r="H45" s="46" t="s">
        <v>361</v>
      </c>
      <c r="I45" s="6" t="s">
        <v>1</v>
      </c>
      <c r="J45" s="66">
        <v>16</v>
      </c>
      <c r="K45" s="67" t="s">
        <v>195</v>
      </c>
      <c r="L45" s="66" t="s">
        <v>195</v>
      </c>
      <c r="M45" s="93" t="s">
        <v>195</v>
      </c>
      <c r="N45" s="52">
        <v>0.63400000000000001</v>
      </c>
      <c r="O45" s="52">
        <v>0</v>
      </c>
      <c r="P45" s="52">
        <v>0</v>
      </c>
      <c r="Q45" s="48">
        <f t="shared" si="5"/>
        <v>0.63400000000000001</v>
      </c>
      <c r="R45" s="49" t="s">
        <v>32</v>
      </c>
      <c r="S45" s="26"/>
    </row>
    <row r="46" spans="1:19">
      <c r="A46" s="46">
        <v>19</v>
      </c>
      <c r="B46" s="47" t="s">
        <v>18</v>
      </c>
      <c r="C46" s="50" t="s">
        <v>40</v>
      </c>
      <c r="D46" s="50" t="s">
        <v>97</v>
      </c>
      <c r="E46" s="6" t="s">
        <v>51</v>
      </c>
      <c r="F46" s="6" t="s">
        <v>30</v>
      </c>
      <c r="G46" s="65" t="s">
        <v>98</v>
      </c>
      <c r="H46" s="46" t="s">
        <v>356</v>
      </c>
      <c r="I46" s="6" t="s">
        <v>1</v>
      </c>
      <c r="J46" s="66">
        <v>6</v>
      </c>
      <c r="K46" s="67" t="s">
        <v>195</v>
      </c>
      <c r="L46" s="66" t="s">
        <v>195</v>
      </c>
      <c r="M46" s="93" t="s">
        <v>195</v>
      </c>
      <c r="N46" s="52">
        <v>0.502</v>
      </c>
      <c r="O46" s="52">
        <v>0</v>
      </c>
      <c r="P46" s="52">
        <v>0</v>
      </c>
      <c r="Q46" s="48">
        <f t="shared" si="5"/>
        <v>0.502</v>
      </c>
      <c r="R46" s="49" t="s">
        <v>32</v>
      </c>
      <c r="S46" s="26"/>
    </row>
    <row r="47" spans="1:19">
      <c r="A47" s="46">
        <v>20</v>
      </c>
      <c r="B47" s="47" t="s">
        <v>18</v>
      </c>
      <c r="C47" s="50" t="s">
        <v>40</v>
      </c>
      <c r="D47" s="50" t="s">
        <v>214</v>
      </c>
      <c r="E47" s="6" t="s">
        <v>29</v>
      </c>
      <c r="F47" s="6" t="s">
        <v>30</v>
      </c>
      <c r="G47" s="65" t="s">
        <v>99</v>
      </c>
      <c r="H47" s="46" t="s">
        <v>325</v>
      </c>
      <c r="I47" s="6" t="s">
        <v>1</v>
      </c>
      <c r="J47" s="66">
        <v>6</v>
      </c>
      <c r="K47" s="67" t="s">
        <v>195</v>
      </c>
      <c r="L47" s="66" t="s">
        <v>195</v>
      </c>
      <c r="M47" s="93" t="s">
        <v>195</v>
      </c>
      <c r="N47" s="52">
        <v>1.7849999999999999</v>
      </c>
      <c r="O47" s="52">
        <v>0</v>
      </c>
      <c r="P47" s="52">
        <v>0</v>
      </c>
      <c r="Q47" s="48">
        <f t="shared" si="5"/>
        <v>1.7849999999999999</v>
      </c>
      <c r="R47" s="49" t="s">
        <v>32</v>
      </c>
      <c r="S47" s="26"/>
    </row>
    <row r="48" spans="1:19">
      <c r="A48" s="46">
        <v>21</v>
      </c>
      <c r="B48" s="47" t="s">
        <v>18</v>
      </c>
      <c r="C48" s="50" t="s">
        <v>40</v>
      </c>
      <c r="D48" s="50" t="s">
        <v>100</v>
      </c>
      <c r="E48" s="6" t="s">
        <v>36</v>
      </c>
      <c r="F48" s="6" t="s">
        <v>30</v>
      </c>
      <c r="G48" s="65" t="s">
        <v>101</v>
      </c>
      <c r="H48" s="46" t="s">
        <v>300</v>
      </c>
      <c r="I48" s="6" t="s">
        <v>1</v>
      </c>
      <c r="J48" s="66">
        <v>7</v>
      </c>
      <c r="K48" s="67" t="s">
        <v>195</v>
      </c>
      <c r="L48" s="66" t="s">
        <v>195</v>
      </c>
      <c r="M48" s="93" t="s">
        <v>195</v>
      </c>
      <c r="N48" s="52">
        <v>1.3240000000000001</v>
      </c>
      <c r="O48" s="52">
        <v>0</v>
      </c>
      <c r="P48" s="52">
        <v>0</v>
      </c>
      <c r="Q48" s="48">
        <f t="shared" si="5"/>
        <v>1.3240000000000001</v>
      </c>
      <c r="R48" s="49" t="s">
        <v>32</v>
      </c>
      <c r="S48" s="26"/>
    </row>
    <row r="49" spans="1:19">
      <c r="A49" s="46">
        <v>22</v>
      </c>
      <c r="B49" s="47" t="s">
        <v>18</v>
      </c>
      <c r="C49" s="50" t="s">
        <v>40</v>
      </c>
      <c r="D49" s="50" t="s">
        <v>222</v>
      </c>
      <c r="E49" s="6" t="s">
        <v>54</v>
      </c>
      <c r="F49" s="6" t="s">
        <v>30</v>
      </c>
      <c r="G49" s="65" t="s">
        <v>102</v>
      </c>
      <c r="H49" s="46" t="s">
        <v>334</v>
      </c>
      <c r="I49" s="6" t="s">
        <v>1</v>
      </c>
      <c r="J49" s="66">
        <v>8</v>
      </c>
      <c r="K49" s="67" t="s">
        <v>195</v>
      </c>
      <c r="L49" s="66" t="s">
        <v>195</v>
      </c>
      <c r="M49" s="93" t="s">
        <v>195</v>
      </c>
      <c r="N49" s="52">
        <v>0.52600000000000002</v>
      </c>
      <c r="O49" s="52">
        <v>0</v>
      </c>
      <c r="P49" s="52">
        <v>0</v>
      </c>
      <c r="Q49" s="48">
        <f t="shared" si="5"/>
        <v>0.52600000000000002</v>
      </c>
      <c r="R49" s="49" t="s">
        <v>32</v>
      </c>
      <c r="S49" s="26"/>
    </row>
    <row r="50" spans="1:19">
      <c r="A50" s="46">
        <v>23</v>
      </c>
      <c r="B50" s="47" t="s">
        <v>18</v>
      </c>
      <c r="C50" s="50" t="s">
        <v>40</v>
      </c>
      <c r="D50" s="50" t="s">
        <v>103</v>
      </c>
      <c r="E50" s="6" t="s">
        <v>41</v>
      </c>
      <c r="F50" s="6" t="s">
        <v>30</v>
      </c>
      <c r="G50" s="65" t="s">
        <v>104</v>
      </c>
      <c r="H50" s="46" t="s">
        <v>280</v>
      </c>
      <c r="I50" s="6" t="s">
        <v>1</v>
      </c>
      <c r="J50" s="66">
        <v>16</v>
      </c>
      <c r="K50" s="67" t="s">
        <v>195</v>
      </c>
      <c r="L50" s="66" t="s">
        <v>195</v>
      </c>
      <c r="M50" s="93" t="s">
        <v>195</v>
      </c>
      <c r="N50" s="52">
        <v>12.48</v>
      </c>
      <c r="O50" s="52">
        <v>0</v>
      </c>
      <c r="P50" s="52">
        <v>0</v>
      </c>
      <c r="Q50" s="48">
        <f t="shared" si="5"/>
        <v>12.48</v>
      </c>
      <c r="R50" s="49" t="s">
        <v>32</v>
      </c>
      <c r="S50" s="26"/>
    </row>
    <row r="51" spans="1:19">
      <c r="A51" s="46">
        <v>24</v>
      </c>
      <c r="B51" s="47" t="s">
        <v>18</v>
      </c>
      <c r="C51" s="50" t="s">
        <v>221</v>
      </c>
      <c r="D51" s="50" t="s">
        <v>223</v>
      </c>
      <c r="E51" s="6" t="s">
        <v>54</v>
      </c>
      <c r="F51" s="6" t="s">
        <v>30</v>
      </c>
      <c r="G51" s="65" t="s">
        <v>105</v>
      </c>
      <c r="H51" s="46" t="s">
        <v>297</v>
      </c>
      <c r="I51" s="6" t="s">
        <v>1</v>
      </c>
      <c r="J51" s="66">
        <v>6</v>
      </c>
      <c r="K51" s="67" t="s">
        <v>195</v>
      </c>
      <c r="L51" s="66" t="s">
        <v>195</v>
      </c>
      <c r="M51" s="93" t="s">
        <v>195</v>
      </c>
      <c r="N51" s="52">
        <v>0.35299999999999998</v>
      </c>
      <c r="O51" s="52">
        <v>0</v>
      </c>
      <c r="P51" s="52">
        <v>0</v>
      </c>
      <c r="Q51" s="48">
        <f t="shared" si="5"/>
        <v>0.35299999999999998</v>
      </c>
      <c r="R51" s="49" t="s">
        <v>32</v>
      </c>
      <c r="S51" s="26"/>
    </row>
    <row r="52" spans="1:19">
      <c r="A52" s="46">
        <v>25</v>
      </c>
      <c r="B52" s="47" t="s">
        <v>18</v>
      </c>
      <c r="C52" s="50" t="s">
        <v>106</v>
      </c>
      <c r="D52" s="50" t="s">
        <v>107</v>
      </c>
      <c r="E52" s="6" t="s">
        <v>41</v>
      </c>
      <c r="F52" s="6" t="s">
        <v>30</v>
      </c>
      <c r="G52" s="65" t="s">
        <v>108</v>
      </c>
      <c r="H52" s="46" t="s">
        <v>362</v>
      </c>
      <c r="I52" s="6" t="s">
        <v>1</v>
      </c>
      <c r="J52" s="66">
        <v>16</v>
      </c>
      <c r="K52" s="67" t="s">
        <v>195</v>
      </c>
      <c r="L52" s="66" t="s">
        <v>195</v>
      </c>
      <c r="M52" s="93" t="s">
        <v>195</v>
      </c>
      <c r="N52" s="52">
        <v>0.63700000000000001</v>
      </c>
      <c r="O52" s="52">
        <v>0</v>
      </c>
      <c r="P52" s="52">
        <v>0</v>
      </c>
      <c r="Q52" s="48">
        <f t="shared" si="5"/>
        <v>0.63700000000000001</v>
      </c>
      <c r="R52" s="49" t="s">
        <v>32</v>
      </c>
      <c r="S52" s="26"/>
    </row>
    <row r="53" spans="1:19">
      <c r="A53" s="46">
        <v>26</v>
      </c>
      <c r="B53" s="47" t="s">
        <v>18</v>
      </c>
      <c r="C53" s="50" t="s">
        <v>109</v>
      </c>
      <c r="D53" s="50" t="s">
        <v>110</v>
      </c>
      <c r="E53" s="6" t="s">
        <v>41</v>
      </c>
      <c r="F53" s="6" t="s">
        <v>30</v>
      </c>
      <c r="G53" s="65" t="s">
        <v>111</v>
      </c>
      <c r="H53" s="46" t="s">
        <v>273</v>
      </c>
      <c r="I53" s="6" t="s">
        <v>1</v>
      </c>
      <c r="J53" s="66">
        <v>16</v>
      </c>
      <c r="K53" s="67" t="s">
        <v>195</v>
      </c>
      <c r="L53" s="66" t="s">
        <v>195</v>
      </c>
      <c r="M53" s="93" t="s">
        <v>195</v>
      </c>
      <c r="N53" s="52">
        <v>0.55100000000000005</v>
      </c>
      <c r="O53" s="52">
        <v>0</v>
      </c>
      <c r="P53" s="52">
        <v>0</v>
      </c>
      <c r="Q53" s="48">
        <f t="shared" si="5"/>
        <v>0.55100000000000005</v>
      </c>
      <c r="R53" s="49" t="s">
        <v>32</v>
      </c>
      <c r="S53" s="26"/>
    </row>
    <row r="54" spans="1:19">
      <c r="A54" s="46">
        <v>27</v>
      </c>
      <c r="B54" s="47" t="s">
        <v>18</v>
      </c>
      <c r="C54" s="50" t="s">
        <v>112</v>
      </c>
      <c r="D54" s="50" t="s">
        <v>113</v>
      </c>
      <c r="E54" s="6" t="s">
        <v>41</v>
      </c>
      <c r="F54" s="6" t="s">
        <v>30</v>
      </c>
      <c r="G54" s="65" t="s">
        <v>114</v>
      </c>
      <c r="H54" s="46" t="s">
        <v>357</v>
      </c>
      <c r="I54" s="6" t="s">
        <v>1</v>
      </c>
      <c r="J54" s="66">
        <v>10</v>
      </c>
      <c r="K54" s="67" t="s">
        <v>195</v>
      </c>
      <c r="L54" s="66" t="s">
        <v>195</v>
      </c>
      <c r="M54" s="93" t="s">
        <v>195</v>
      </c>
      <c r="N54" s="52">
        <v>0.52600000000000002</v>
      </c>
      <c r="O54" s="52">
        <v>0</v>
      </c>
      <c r="P54" s="52">
        <v>0</v>
      </c>
      <c r="Q54" s="48">
        <f t="shared" si="5"/>
        <v>0.52600000000000002</v>
      </c>
      <c r="R54" s="49" t="s">
        <v>32</v>
      </c>
      <c r="S54" s="26"/>
    </row>
    <row r="55" spans="1:19">
      <c r="A55" s="46">
        <v>28</v>
      </c>
      <c r="B55" s="47" t="s">
        <v>18</v>
      </c>
      <c r="C55" s="50" t="s">
        <v>115</v>
      </c>
      <c r="D55" s="50" t="s">
        <v>116</v>
      </c>
      <c r="E55" s="6" t="s">
        <v>41</v>
      </c>
      <c r="F55" s="6" t="s">
        <v>30</v>
      </c>
      <c r="G55" s="65" t="s">
        <v>117</v>
      </c>
      <c r="H55" s="46" t="s">
        <v>275</v>
      </c>
      <c r="I55" s="6" t="s">
        <v>1</v>
      </c>
      <c r="J55" s="66">
        <v>16</v>
      </c>
      <c r="K55" s="67" t="s">
        <v>195</v>
      </c>
      <c r="L55" s="66" t="s">
        <v>195</v>
      </c>
      <c r="M55" s="93" t="s">
        <v>195</v>
      </c>
      <c r="N55" s="52">
        <v>0.47399999999999998</v>
      </c>
      <c r="O55" s="52">
        <v>0</v>
      </c>
      <c r="P55" s="52">
        <v>0</v>
      </c>
      <c r="Q55" s="48">
        <f t="shared" si="5"/>
        <v>0.47399999999999998</v>
      </c>
      <c r="R55" s="49" t="s">
        <v>32</v>
      </c>
      <c r="S55" s="26"/>
    </row>
    <row r="56" spans="1:19">
      <c r="A56" s="46">
        <v>29</v>
      </c>
      <c r="B56" s="47" t="s">
        <v>18</v>
      </c>
      <c r="C56" s="50" t="s">
        <v>118</v>
      </c>
      <c r="D56" s="50" t="s">
        <v>119</v>
      </c>
      <c r="E56" s="6" t="s">
        <v>41</v>
      </c>
      <c r="F56" s="6" t="s">
        <v>30</v>
      </c>
      <c r="G56" s="65" t="s">
        <v>120</v>
      </c>
      <c r="H56" s="46" t="s">
        <v>351</v>
      </c>
      <c r="I56" s="6" t="s">
        <v>1</v>
      </c>
      <c r="J56" s="66">
        <v>16</v>
      </c>
      <c r="K56" s="67" t="s">
        <v>195</v>
      </c>
      <c r="L56" s="66" t="s">
        <v>195</v>
      </c>
      <c r="M56" s="93" t="s">
        <v>195</v>
      </c>
      <c r="N56" s="52">
        <v>3.7480000000000002</v>
      </c>
      <c r="O56" s="52">
        <v>0</v>
      </c>
      <c r="P56" s="52">
        <v>0</v>
      </c>
      <c r="Q56" s="48">
        <f t="shared" si="5"/>
        <v>3.7480000000000002</v>
      </c>
      <c r="R56" s="49" t="s">
        <v>32</v>
      </c>
      <c r="S56" s="26"/>
    </row>
    <row r="57" spans="1:19">
      <c r="A57" s="46">
        <v>30</v>
      </c>
      <c r="B57" s="47" t="s">
        <v>18</v>
      </c>
      <c r="C57" s="50" t="s">
        <v>40</v>
      </c>
      <c r="D57" s="50" t="s">
        <v>121</v>
      </c>
      <c r="E57" s="6" t="s">
        <v>51</v>
      </c>
      <c r="F57" s="6" t="s">
        <v>30</v>
      </c>
      <c r="G57" s="65" t="s">
        <v>122</v>
      </c>
      <c r="H57" s="46" t="s">
        <v>343</v>
      </c>
      <c r="I57" s="6" t="s">
        <v>1</v>
      </c>
      <c r="J57" s="66">
        <v>5</v>
      </c>
      <c r="K57" s="67" t="s">
        <v>195</v>
      </c>
      <c r="L57" s="66" t="s">
        <v>195</v>
      </c>
      <c r="M57" s="93" t="s">
        <v>195</v>
      </c>
      <c r="N57" s="52">
        <v>0.68799999999999994</v>
      </c>
      <c r="O57" s="52">
        <v>0</v>
      </c>
      <c r="P57" s="52">
        <v>0</v>
      </c>
      <c r="Q57" s="48">
        <f t="shared" si="5"/>
        <v>0.68799999999999994</v>
      </c>
      <c r="R57" s="49" t="s">
        <v>32</v>
      </c>
      <c r="S57" s="26"/>
    </row>
    <row r="58" spans="1:19">
      <c r="A58" s="46">
        <v>31</v>
      </c>
      <c r="B58" s="47" t="s">
        <v>18</v>
      </c>
      <c r="C58" s="50" t="s">
        <v>40</v>
      </c>
      <c r="D58" s="50" t="s">
        <v>123</v>
      </c>
      <c r="E58" s="6" t="s">
        <v>41</v>
      </c>
      <c r="F58" s="6" t="s">
        <v>30</v>
      </c>
      <c r="G58" s="65" t="s">
        <v>124</v>
      </c>
      <c r="H58" s="46" t="s">
        <v>301</v>
      </c>
      <c r="I58" s="6" t="s">
        <v>1</v>
      </c>
      <c r="J58" s="66">
        <v>5</v>
      </c>
      <c r="K58" s="67" t="s">
        <v>195</v>
      </c>
      <c r="L58" s="66" t="s">
        <v>195</v>
      </c>
      <c r="M58" s="93" t="s">
        <v>195</v>
      </c>
      <c r="N58" s="52">
        <v>0.44500000000000001</v>
      </c>
      <c r="O58" s="52">
        <v>0</v>
      </c>
      <c r="P58" s="52">
        <v>0</v>
      </c>
      <c r="Q58" s="48">
        <f t="shared" si="5"/>
        <v>0.44500000000000001</v>
      </c>
      <c r="R58" s="49" t="s">
        <v>32</v>
      </c>
      <c r="S58" s="26"/>
    </row>
    <row r="59" spans="1:19">
      <c r="A59" s="46">
        <v>32</v>
      </c>
      <c r="B59" s="47" t="s">
        <v>18</v>
      </c>
      <c r="C59" s="50" t="s">
        <v>40</v>
      </c>
      <c r="D59" s="50" t="s">
        <v>208</v>
      </c>
      <c r="E59" s="6" t="s">
        <v>51</v>
      </c>
      <c r="F59" s="6" t="s">
        <v>30</v>
      </c>
      <c r="G59" s="65" t="s">
        <v>125</v>
      </c>
      <c r="H59" s="46" t="s">
        <v>277</v>
      </c>
      <c r="I59" s="6" t="s">
        <v>1</v>
      </c>
      <c r="J59" s="66">
        <v>10</v>
      </c>
      <c r="K59" s="67" t="s">
        <v>195</v>
      </c>
      <c r="L59" s="66" t="s">
        <v>195</v>
      </c>
      <c r="M59" s="93" t="s">
        <v>195</v>
      </c>
      <c r="N59" s="52">
        <v>0.75900000000000001</v>
      </c>
      <c r="O59" s="52">
        <v>0</v>
      </c>
      <c r="P59" s="52">
        <v>0</v>
      </c>
      <c r="Q59" s="48">
        <f t="shared" si="5"/>
        <v>0.75900000000000001</v>
      </c>
      <c r="R59" s="49" t="s">
        <v>32</v>
      </c>
      <c r="S59" s="26"/>
    </row>
    <row r="60" spans="1:19">
      <c r="A60" s="46">
        <v>33</v>
      </c>
      <c r="B60" s="47" t="s">
        <v>18</v>
      </c>
      <c r="C60" s="50" t="s">
        <v>40</v>
      </c>
      <c r="D60" s="50" t="s">
        <v>126</v>
      </c>
      <c r="E60" s="6" t="s">
        <v>41</v>
      </c>
      <c r="F60" s="6" t="s">
        <v>30</v>
      </c>
      <c r="G60" s="65" t="s">
        <v>127</v>
      </c>
      <c r="H60" s="46" t="s">
        <v>309</v>
      </c>
      <c r="I60" s="6" t="s">
        <v>1</v>
      </c>
      <c r="J60" s="66">
        <v>6.6</v>
      </c>
      <c r="K60" s="67" t="s">
        <v>195</v>
      </c>
      <c r="L60" s="66" t="s">
        <v>195</v>
      </c>
      <c r="M60" s="93" t="s">
        <v>195</v>
      </c>
      <c r="N60" s="52">
        <v>0.113</v>
      </c>
      <c r="O60" s="52">
        <v>0</v>
      </c>
      <c r="P60" s="52">
        <v>0</v>
      </c>
      <c r="Q60" s="48">
        <f t="shared" si="5"/>
        <v>0.113</v>
      </c>
      <c r="R60" s="49" t="s">
        <v>32</v>
      </c>
      <c r="S60" s="26"/>
    </row>
    <row r="61" spans="1:19">
      <c r="A61" s="46">
        <v>34</v>
      </c>
      <c r="B61" s="47" t="s">
        <v>18</v>
      </c>
      <c r="C61" s="50" t="s">
        <v>40</v>
      </c>
      <c r="D61" s="50" t="s">
        <v>128</v>
      </c>
      <c r="E61" s="6" t="s">
        <v>51</v>
      </c>
      <c r="F61" s="6" t="s">
        <v>30</v>
      </c>
      <c r="G61" s="65" t="s">
        <v>129</v>
      </c>
      <c r="H61" s="46" t="s">
        <v>335</v>
      </c>
      <c r="I61" s="6" t="s">
        <v>1</v>
      </c>
      <c r="J61" s="66">
        <v>4</v>
      </c>
      <c r="K61" s="67" t="s">
        <v>195</v>
      </c>
      <c r="L61" s="66" t="s">
        <v>195</v>
      </c>
      <c r="M61" s="93" t="s">
        <v>195</v>
      </c>
      <c r="N61" s="52">
        <v>0.27800000000000002</v>
      </c>
      <c r="O61" s="52">
        <v>0</v>
      </c>
      <c r="P61" s="52">
        <v>0</v>
      </c>
      <c r="Q61" s="48">
        <f t="shared" si="5"/>
        <v>0.27800000000000002</v>
      </c>
      <c r="R61" s="49" t="s">
        <v>32</v>
      </c>
      <c r="S61" s="26"/>
    </row>
    <row r="62" spans="1:19">
      <c r="A62" s="46">
        <v>35</v>
      </c>
      <c r="B62" s="47" t="s">
        <v>18</v>
      </c>
      <c r="C62" s="50" t="s">
        <v>40</v>
      </c>
      <c r="D62" s="50" t="s">
        <v>130</v>
      </c>
      <c r="E62" s="6" t="s">
        <v>41</v>
      </c>
      <c r="F62" s="6" t="s">
        <v>30</v>
      </c>
      <c r="G62" s="65" t="s">
        <v>131</v>
      </c>
      <c r="H62" s="46" t="s">
        <v>321</v>
      </c>
      <c r="I62" s="6" t="s">
        <v>1</v>
      </c>
      <c r="J62" s="66">
        <v>3</v>
      </c>
      <c r="K62" s="67" t="s">
        <v>195</v>
      </c>
      <c r="L62" s="66" t="s">
        <v>195</v>
      </c>
      <c r="M62" s="93" t="s">
        <v>195</v>
      </c>
      <c r="N62" s="52">
        <v>0.51</v>
      </c>
      <c r="O62" s="52">
        <v>0</v>
      </c>
      <c r="P62" s="52">
        <v>0</v>
      </c>
      <c r="Q62" s="48">
        <f t="shared" si="5"/>
        <v>0.51</v>
      </c>
      <c r="R62" s="49" t="s">
        <v>32</v>
      </c>
      <c r="S62" s="26"/>
    </row>
    <row r="63" spans="1:19">
      <c r="A63" s="46">
        <v>36</v>
      </c>
      <c r="B63" s="47" t="s">
        <v>18</v>
      </c>
      <c r="C63" s="50" t="s">
        <v>40</v>
      </c>
      <c r="D63" s="50" t="s">
        <v>217</v>
      </c>
      <c r="E63" s="6" t="s">
        <v>51</v>
      </c>
      <c r="F63" s="6" t="s">
        <v>30</v>
      </c>
      <c r="G63" s="65" t="s">
        <v>132</v>
      </c>
      <c r="H63" s="46" t="s">
        <v>312</v>
      </c>
      <c r="I63" s="6" t="s">
        <v>1</v>
      </c>
      <c r="J63" s="66">
        <v>4</v>
      </c>
      <c r="K63" s="67" t="s">
        <v>195</v>
      </c>
      <c r="L63" s="66" t="s">
        <v>195</v>
      </c>
      <c r="M63" s="93" t="s">
        <v>195</v>
      </c>
      <c r="N63" s="52">
        <v>0.2</v>
      </c>
      <c r="O63" s="52">
        <v>0</v>
      </c>
      <c r="P63" s="52">
        <v>0</v>
      </c>
      <c r="Q63" s="48">
        <f t="shared" si="5"/>
        <v>0.2</v>
      </c>
      <c r="R63" s="49" t="s">
        <v>32</v>
      </c>
      <c r="S63" s="26"/>
    </row>
    <row r="64" spans="1:19">
      <c r="A64" s="46">
        <v>37</v>
      </c>
      <c r="B64" s="47" t="s">
        <v>18</v>
      </c>
      <c r="C64" s="50" t="s">
        <v>40</v>
      </c>
      <c r="D64" s="50" t="s">
        <v>219</v>
      </c>
      <c r="E64" s="6" t="s">
        <v>81</v>
      </c>
      <c r="F64" s="6" t="s">
        <v>30</v>
      </c>
      <c r="G64" s="65" t="s">
        <v>133</v>
      </c>
      <c r="H64" s="46" t="s">
        <v>299</v>
      </c>
      <c r="I64" s="6" t="s">
        <v>1</v>
      </c>
      <c r="J64" s="66">
        <v>6</v>
      </c>
      <c r="K64" s="67" t="s">
        <v>195</v>
      </c>
      <c r="L64" s="66" t="s">
        <v>195</v>
      </c>
      <c r="M64" s="93" t="s">
        <v>195</v>
      </c>
      <c r="N64" s="52">
        <v>0.26700000000000002</v>
      </c>
      <c r="O64" s="52">
        <v>0</v>
      </c>
      <c r="P64" s="52">
        <v>0</v>
      </c>
      <c r="Q64" s="48">
        <f t="shared" si="5"/>
        <v>0.26700000000000002</v>
      </c>
      <c r="R64" s="49" t="s">
        <v>32</v>
      </c>
      <c r="S64" s="26"/>
    </row>
    <row r="65" spans="1:19">
      <c r="A65" s="46">
        <v>38</v>
      </c>
      <c r="B65" s="47" t="s">
        <v>18</v>
      </c>
      <c r="C65" s="50" t="s">
        <v>40</v>
      </c>
      <c r="D65" s="50" t="s">
        <v>134</v>
      </c>
      <c r="E65" s="6" t="s">
        <v>36</v>
      </c>
      <c r="F65" s="6" t="s">
        <v>30</v>
      </c>
      <c r="G65" s="65" t="s">
        <v>135</v>
      </c>
      <c r="H65" s="46" t="s">
        <v>270</v>
      </c>
      <c r="I65" s="6" t="s">
        <v>12</v>
      </c>
      <c r="J65" s="66">
        <v>11</v>
      </c>
      <c r="K65" s="67" t="s">
        <v>195</v>
      </c>
      <c r="L65" s="66" t="s">
        <v>195</v>
      </c>
      <c r="M65" s="93" t="s">
        <v>195</v>
      </c>
      <c r="N65" s="52">
        <v>0.32500000000000001</v>
      </c>
      <c r="O65" s="52">
        <v>0.97599999999999998</v>
      </c>
      <c r="P65" s="52">
        <v>0</v>
      </c>
      <c r="Q65" s="48">
        <f t="shared" si="5"/>
        <v>1.3009999999999999</v>
      </c>
      <c r="R65" s="49" t="s">
        <v>32</v>
      </c>
      <c r="S65" s="26"/>
    </row>
    <row r="66" spans="1:19">
      <c r="A66" s="46">
        <v>39</v>
      </c>
      <c r="B66" s="47" t="s">
        <v>18</v>
      </c>
      <c r="C66" s="50" t="s">
        <v>136</v>
      </c>
      <c r="D66" s="50" t="s">
        <v>137</v>
      </c>
      <c r="E66" s="6" t="s">
        <v>41</v>
      </c>
      <c r="F66" s="6" t="s">
        <v>30</v>
      </c>
      <c r="G66" s="70" t="s">
        <v>138</v>
      </c>
      <c r="H66" s="46" t="s">
        <v>360</v>
      </c>
      <c r="I66" s="6" t="s">
        <v>1</v>
      </c>
      <c r="J66" s="66">
        <v>10</v>
      </c>
      <c r="K66" s="67" t="s">
        <v>195</v>
      </c>
      <c r="L66" s="66" t="s">
        <v>195</v>
      </c>
      <c r="M66" s="93" t="s">
        <v>195</v>
      </c>
      <c r="N66" s="52">
        <v>0.68500000000000005</v>
      </c>
      <c r="O66" s="52">
        <v>0</v>
      </c>
      <c r="P66" s="52">
        <v>0</v>
      </c>
      <c r="Q66" s="48">
        <f t="shared" si="5"/>
        <v>0.68500000000000005</v>
      </c>
      <c r="R66" s="49" t="s">
        <v>32</v>
      </c>
      <c r="S66" s="26"/>
    </row>
    <row r="67" spans="1:19">
      <c r="A67" s="46">
        <v>40</v>
      </c>
      <c r="B67" s="47" t="s">
        <v>18</v>
      </c>
      <c r="C67" s="50" t="s">
        <v>40</v>
      </c>
      <c r="D67" s="50" t="s">
        <v>89</v>
      </c>
      <c r="E67" s="6" t="s">
        <v>54</v>
      </c>
      <c r="F67" s="6" t="s">
        <v>30</v>
      </c>
      <c r="G67" s="65" t="s">
        <v>139</v>
      </c>
      <c r="H67" s="46" t="s">
        <v>314</v>
      </c>
      <c r="I67" s="6" t="s">
        <v>1</v>
      </c>
      <c r="J67" s="66">
        <v>8</v>
      </c>
      <c r="K67" s="67" t="s">
        <v>195</v>
      </c>
      <c r="L67" s="66" t="s">
        <v>195</v>
      </c>
      <c r="M67" s="93" t="s">
        <v>195</v>
      </c>
      <c r="N67" s="52">
        <v>0.156</v>
      </c>
      <c r="O67" s="52">
        <v>0</v>
      </c>
      <c r="P67" s="52">
        <v>0</v>
      </c>
      <c r="Q67" s="48">
        <f t="shared" si="5"/>
        <v>0.156</v>
      </c>
      <c r="R67" s="49" t="s">
        <v>32</v>
      </c>
      <c r="S67" s="26"/>
    </row>
    <row r="68" spans="1:19">
      <c r="A68" s="46">
        <v>41</v>
      </c>
      <c r="B68" s="47" t="s">
        <v>18</v>
      </c>
      <c r="C68" s="50" t="s">
        <v>40</v>
      </c>
      <c r="D68" s="50" t="s">
        <v>140</v>
      </c>
      <c r="E68" s="6" t="s">
        <v>51</v>
      </c>
      <c r="F68" s="6" t="s">
        <v>30</v>
      </c>
      <c r="G68" s="69" t="s">
        <v>141</v>
      </c>
      <c r="H68" s="46" t="s">
        <v>326</v>
      </c>
      <c r="I68" s="6" t="s">
        <v>1</v>
      </c>
      <c r="J68" s="66">
        <v>5</v>
      </c>
      <c r="K68" s="67" t="s">
        <v>195</v>
      </c>
      <c r="L68" s="66" t="s">
        <v>195</v>
      </c>
      <c r="M68" s="93" t="s">
        <v>195</v>
      </c>
      <c r="N68" s="52">
        <v>0.38700000000000001</v>
      </c>
      <c r="O68" s="52">
        <v>0</v>
      </c>
      <c r="P68" s="52">
        <v>0</v>
      </c>
      <c r="Q68" s="48">
        <f t="shared" si="5"/>
        <v>0.38700000000000001</v>
      </c>
      <c r="R68" s="49" t="s">
        <v>32</v>
      </c>
      <c r="S68" s="26"/>
    </row>
    <row r="69" spans="1:19">
      <c r="A69" s="46">
        <v>42</v>
      </c>
      <c r="B69" s="47" t="s">
        <v>18</v>
      </c>
      <c r="C69" s="50" t="s">
        <v>40</v>
      </c>
      <c r="D69" s="50" t="s">
        <v>142</v>
      </c>
      <c r="E69" s="6" t="s">
        <v>41</v>
      </c>
      <c r="F69" s="6" t="s">
        <v>30</v>
      </c>
      <c r="G69" s="65" t="s">
        <v>143</v>
      </c>
      <c r="H69" s="46" t="s">
        <v>344</v>
      </c>
      <c r="I69" s="6" t="s">
        <v>1</v>
      </c>
      <c r="J69" s="66">
        <v>16</v>
      </c>
      <c r="K69" s="67" t="s">
        <v>195</v>
      </c>
      <c r="L69" s="66" t="s">
        <v>195</v>
      </c>
      <c r="M69" s="93" t="s">
        <v>195</v>
      </c>
      <c r="N69" s="52">
        <v>0.47099999999999997</v>
      </c>
      <c r="O69" s="52">
        <v>0</v>
      </c>
      <c r="P69" s="52">
        <v>0</v>
      </c>
      <c r="Q69" s="48">
        <f t="shared" si="5"/>
        <v>0.47099999999999997</v>
      </c>
      <c r="R69" s="49" t="s">
        <v>32</v>
      </c>
      <c r="S69" s="26"/>
    </row>
    <row r="70" spans="1:19">
      <c r="A70" s="46">
        <v>43</v>
      </c>
      <c r="B70" s="47" t="s">
        <v>18</v>
      </c>
      <c r="C70" s="50" t="s">
        <v>40</v>
      </c>
      <c r="D70" s="50" t="s">
        <v>224</v>
      </c>
      <c r="E70" s="6" t="s">
        <v>29</v>
      </c>
      <c r="F70" s="6" t="s">
        <v>30</v>
      </c>
      <c r="G70" s="65" t="s">
        <v>144</v>
      </c>
      <c r="H70" s="46" t="s">
        <v>319</v>
      </c>
      <c r="I70" s="6" t="s">
        <v>1</v>
      </c>
      <c r="J70" s="66">
        <v>5</v>
      </c>
      <c r="K70" s="67" t="s">
        <v>195</v>
      </c>
      <c r="L70" s="66" t="s">
        <v>195</v>
      </c>
      <c r="M70" s="93" t="s">
        <v>195</v>
      </c>
      <c r="N70" s="52">
        <v>0.314</v>
      </c>
      <c r="O70" s="52">
        <v>0</v>
      </c>
      <c r="P70" s="52">
        <v>0</v>
      </c>
      <c r="Q70" s="48">
        <f t="shared" si="5"/>
        <v>0.314</v>
      </c>
      <c r="R70" s="49" t="s">
        <v>32</v>
      </c>
      <c r="S70" s="26"/>
    </row>
    <row r="71" spans="1:19">
      <c r="A71" s="46">
        <v>44</v>
      </c>
      <c r="B71" s="47" t="s">
        <v>18</v>
      </c>
      <c r="C71" s="50" t="s">
        <v>40</v>
      </c>
      <c r="D71" s="50" t="s">
        <v>145</v>
      </c>
      <c r="E71" s="6" t="s">
        <v>54</v>
      </c>
      <c r="F71" s="6" t="s">
        <v>30</v>
      </c>
      <c r="G71" s="65" t="s">
        <v>146</v>
      </c>
      <c r="H71" s="46" t="s">
        <v>296</v>
      </c>
      <c r="I71" s="6" t="s">
        <v>1</v>
      </c>
      <c r="J71" s="66">
        <v>6</v>
      </c>
      <c r="K71" s="67" t="s">
        <v>195</v>
      </c>
      <c r="L71" s="66" t="s">
        <v>195</v>
      </c>
      <c r="M71" s="93" t="s">
        <v>195</v>
      </c>
      <c r="N71" s="52">
        <v>0.42299999999999999</v>
      </c>
      <c r="O71" s="52">
        <v>0</v>
      </c>
      <c r="P71" s="52">
        <v>0</v>
      </c>
      <c r="Q71" s="48">
        <f t="shared" si="5"/>
        <v>0.42299999999999999</v>
      </c>
      <c r="R71" s="49" t="s">
        <v>32</v>
      </c>
      <c r="S71" s="26"/>
    </row>
    <row r="72" spans="1:19">
      <c r="A72" s="46">
        <v>45</v>
      </c>
      <c r="B72" s="47" t="s">
        <v>18</v>
      </c>
      <c r="C72" s="50" t="s">
        <v>40</v>
      </c>
      <c r="D72" s="50" t="s">
        <v>147</v>
      </c>
      <c r="E72" s="6" t="s">
        <v>81</v>
      </c>
      <c r="F72" s="6" t="s">
        <v>30</v>
      </c>
      <c r="G72" s="65" t="s">
        <v>148</v>
      </c>
      <c r="H72" s="46" t="s">
        <v>338</v>
      </c>
      <c r="I72" s="6" t="s">
        <v>1</v>
      </c>
      <c r="J72" s="66">
        <v>7</v>
      </c>
      <c r="K72" s="67" t="s">
        <v>195</v>
      </c>
      <c r="L72" s="66" t="s">
        <v>195</v>
      </c>
      <c r="M72" s="93" t="s">
        <v>195</v>
      </c>
      <c r="N72" s="52">
        <v>0.33500000000000002</v>
      </c>
      <c r="O72" s="52">
        <v>0</v>
      </c>
      <c r="P72" s="52">
        <v>0</v>
      </c>
      <c r="Q72" s="48">
        <f t="shared" si="5"/>
        <v>0.33500000000000002</v>
      </c>
      <c r="R72" s="49" t="s">
        <v>32</v>
      </c>
      <c r="S72" s="26"/>
    </row>
    <row r="73" spans="1:19">
      <c r="A73" s="46">
        <v>46</v>
      </c>
      <c r="B73" s="47" t="s">
        <v>18</v>
      </c>
      <c r="C73" s="50" t="s">
        <v>40</v>
      </c>
      <c r="D73" s="50" t="s">
        <v>149</v>
      </c>
      <c r="E73" s="6" t="s">
        <v>54</v>
      </c>
      <c r="F73" s="6" t="s">
        <v>30</v>
      </c>
      <c r="G73" s="65" t="s">
        <v>150</v>
      </c>
      <c r="H73" s="46" t="s">
        <v>282</v>
      </c>
      <c r="I73" s="6" t="s">
        <v>1</v>
      </c>
      <c r="J73" s="66">
        <v>8</v>
      </c>
      <c r="K73" s="67" t="s">
        <v>195</v>
      </c>
      <c r="L73" s="66" t="s">
        <v>195</v>
      </c>
      <c r="M73" s="93" t="s">
        <v>195</v>
      </c>
      <c r="N73" s="52">
        <v>0.26100000000000001</v>
      </c>
      <c r="O73" s="52">
        <v>0</v>
      </c>
      <c r="P73" s="52">
        <v>0</v>
      </c>
      <c r="Q73" s="48">
        <f t="shared" si="5"/>
        <v>0.26100000000000001</v>
      </c>
      <c r="R73" s="49" t="s">
        <v>32</v>
      </c>
      <c r="S73" s="26"/>
    </row>
    <row r="74" spans="1:19">
      <c r="A74" s="46">
        <v>47</v>
      </c>
      <c r="B74" s="47" t="s">
        <v>18</v>
      </c>
      <c r="C74" s="50" t="s">
        <v>40</v>
      </c>
      <c r="D74" s="50" t="s">
        <v>151</v>
      </c>
      <c r="E74" s="6" t="s">
        <v>54</v>
      </c>
      <c r="F74" s="6" t="s">
        <v>30</v>
      </c>
      <c r="G74" s="65" t="s">
        <v>152</v>
      </c>
      <c r="H74" s="46" t="s">
        <v>288</v>
      </c>
      <c r="I74" s="6" t="s">
        <v>1</v>
      </c>
      <c r="J74" s="66">
        <v>8</v>
      </c>
      <c r="K74" s="67" t="s">
        <v>195</v>
      </c>
      <c r="L74" s="66" t="s">
        <v>195</v>
      </c>
      <c r="M74" s="93" t="s">
        <v>195</v>
      </c>
      <c r="N74" s="52">
        <v>0.20499999999999999</v>
      </c>
      <c r="O74" s="52">
        <v>0</v>
      </c>
      <c r="P74" s="52">
        <v>0</v>
      </c>
      <c r="Q74" s="48">
        <f t="shared" si="5"/>
        <v>0.20499999999999999</v>
      </c>
      <c r="R74" s="49" t="s">
        <v>32</v>
      </c>
      <c r="S74" s="26"/>
    </row>
    <row r="75" spans="1:19">
      <c r="A75" s="46">
        <v>48</v>
      </c>
      <c r="B75" s="47" t="s">
        <v>18</v>
      </c>
      <c r="C75" s="50" t="s">
        <v>40</v>
      </c>
      <c r="D75" s="50" t="s">
        <v>153</v>
      </c>
      <c r="E75" s="6" t="s">
        <v>51</v>
      </c>
      <c r="F75" s="6" t="s">
        <v>30</v>
      </c>
      <c r="G75" s="65" t="s">
        <v>154</v>
      </c>
      <c r="H75" s="46" t="s">
        <v>337</v>
      </c>
      <c r="I75" s="6" t="s">
        <v>12</v>
      </c>
      <c r="J75" s="66">
        <v>6</v>
      </c>
      <c r="K75" s="67" t="s">
        <v>195</v>
      </c>
      <c r="L75" s="66" t="s">
        <v>195</v>
      </c>
      <c r="M75" s="93" t="s">
        <v>195</v>
      </c>
      <c r="N75" s="52">
        <v>0.43</v>
      </c>
      <c r="O75" s="52">
        <v>1.0760000000000001</v>
      </c>
      <c r="P75" s="52">
        <v>0</v>
      </c>
      <c r="Q75" s="48">
        <f t="shared" si="5"/>
        <v>1.506</v>
      </c>
      <c r="R75" s="49" t="s">
        <v>32</v>
      </c>
      <c r="S75" s="26"/>
    </row>
    <row r="76" spans="1:19">
      <c r="A76" s="46">
        <v>49</v>
      </c>
      <c r="B76" s="47" t="s">
        <v>18</v>
      </c>
      <c r="C76" s="50" t="s">
        <v>40</v>
      </c>
      <c r="D76" s="50" t="s">
        <v>155</v>
      </c>
      <c r="E76" s="6" t="s">
        <v>36</v>
      </c>
      <c r="F76" s="6" t="s">
        <v>30</v>
      </c>
      <c r="G76" s="65" t="s">
        <v>156</v>
      </c>
      <c r="H76" s="46" t="s">
        <v>347</v>
      </c>
      <c r="I76" s="6" t="s">
        <v>231</v>
      </c>
      <c r="J76" s="66">
        <v>12</v>
      </c>
      <c r="K76" s="67" t="s">
        <v>195</v>
      </c>
      <c r="L76" s="66" t="s">
        <v>195</v>
      </c>
      <c r="M76" s="93" t="s">
        <v>195</v>
      </c>
      <c r="N76" s="52">
        <v>0.20899999999999999</v>
      </c>
      <c r="O76" s="52">
        <v>0.123</v>
      </c>
      <c r="P76" s="52">
        <v>0</v>
      </c>
      <c r="Q76" s="48">
        <f t="shared" si="5"/>
        <v>0.33199999999999996</v>
      </c>
      <c r="R76" s="49" t="s">
        <v>32</v>
      </c>
      <c r="S76" s="26"/>
    </row>
    <row r="77" spans="1:19">
      <c r="A77" s="46">
        <v>50</v>
      </c>
      <c r="B77" s="47" t="s">
        <v>18</v>
      </c>
      <c r="C77" s="50" t="s">
        <v>157</v>
      </c>
      <c r="D77" s="50" t="s">
        <v>209</v>
      </c>
      <c r="E77" s="6" t="s">
        <v>41</v>
      </c>
      <c r="F77" s="6" t="s">
        <v>30</v>
      </c>
      <c r="G77" s="65" t="s">
        <v>158</v>
      </c>
      <c r="H77" s="46" t="s">
        <v>339</v>
      </c>
      <c r="I77" s="6" t="s">
        <v>2</v>
      </c>
      <c r="J77" s="66">
        <v>110</v>
      </c>
      <c r="K77" s="67">
        <v>49.72</v>
      </c>
      <c r="L77" s="68" t="s">
        <v>194</v>
      </c>
      <c r="M77" s="93">
        <v>8.58</v>
      </c>
      <c r="N77" s="52">
        <v>144.33099999999999</v>
      </c>
      <c r="O77" s="52">
        <v>0</v>
      </c>
      <c r="P77" s="52">
        <v>0</v>
      </c>
      <c r="Q77" s="48">
        <f t="shared" si="5"/>
        <v>144.33099999999999</v>
      </c>
      <c r="R77" s="49" t="s">
        <v>32</v>
      </c>
      <c r="S77" s="26"/>
    </row>
    <row r="78" spans="1:19">
      <c r="A78" s="46">
        <v>51</v>
      </c>
      <c r="B78" s="47" t="s">
        <v>18</v>
      </c>
      <c r="C78" s="50" t="s">
        <v>159</v>
      </c>
      <c r="D78" s="50" t="s">
        <v>73</v>
      </c>
      <c r="E78" s="6" t="s">
        <v>36</v>
      </c>
      <c r="F78" s="6" t="s">
        <v>30</v>
      </c>
      <c r="G78" s="65" t="s">
        <v>160</v>
      </c>
      <c r="H78" s="46" t="s">
        <v>291</v>
      </c>
      <c r="I78" s="6" t="s">
        <v>2</v>
      </c>
      <c r="J78" s="66">
        <v>40</v>
      </c>
      <c r="K78" s="67">
        <v>13.2</v>
      </c>
      <c r="L78" s="68" t="s">
        <v>194</v>
      </c>
      <c r="M78" s="93">
        <v>5</v>
      </c>
      <c r="N78" s="52">
        <f>54.204-7</f>
        <v>47.204000000000001</v>
      </c>
      <c r="O78" s="52">
        <v>0</v>
      </c>
      <c r="P78" s="52">
        <v>0</v>
      </c>
      <c r="Q78" s="48">
        <f t="shared" si="5"/>
        <v>47.204000000000001</v>
      </c>
      <c r="R78" s="49" t="s">
        <v>32</v>
      </c>
      <c r="S78" s="26"/>
    </row>
    <row r="79" spans="1:19">
      <c r="A79" s="46">
        <v>52</v>
      </c>
      <c r="B79" s="47" t="s">
        <v>18</v>
      </c>
      <c r="C79" s="50" t="s">
        <v>40</v>
      </c>
      <c r="D79" s="50" t="s">
        <v>369</v>
      </c>
      <c r="E79" s="6" t="s">
        <v>54</v>
      </c>
      <c r="F79" s="6" t="s">
        <v>30</v>
      </c>
      <c r="G79" s="65" t="s">
        <v>161</v>
      </c>
      <c r="H79" s="46" t="s">
        <v>327</v>
      </c>
      <c r="I79" s="6" t="s">
        <v>2</v>
      </c>
      <c r="J79" s="66">
        <v>50</v>
      </c>
      <c r="K79" s="67">
        <v>13.32</v>
      </c>
      <c r="L79" s="66" t="s">
        <v>194</v>
      </c>
      <c r="M79" s="93">
        <v>11.1</v>
      </c>
      <c r="N79" s="52">
        <v>21.789000000000001</v>
      </c>
      <c r="O79" s="52">
        <v>0</v>
      </c>
      <c r="P79" s="52">
        <v>0</v>
      </c>
      <c r="Q79" s="48">
        <f t="shared" si="5"/>
        <v>21.789000000000001</v>
      </c>
      <c r="R79" s="49" t="s">
        <v>32</v>
      </c>
      <c r="S79" s="26"/>
    </row>
    <row r="80" spans="1:19">
      <c r="A80" s="46">
        <v>53</v>
      </c>
      <c r="B80" s="47" t="s">
        <v>18</v>
      </c>
      <c r="C80" s="50" t="s">
        <v>40</v>
      </c>
      <c r="D80" s="50" t="s">
        <v>162</v>
      </c>
      <c r="E80" s="6" t="s">
        <v>54</v>
      </c>
      <c r="F80" s="6" t="s">
        <v>30</v>
      </c>
      <c r="G80" s="65" t="s">
        <v>163</v>
      </c>
      <c r="H80" s="46" t="s">
        <v>307</v>
      </c>
      <c r="I80" s="6" t="s">
        <v>2</v>
      </c>
      <c r="J80" s="66">
        <v>25</v>
      </c>
      <c r="K80" s="67" t="s">
        <v>195</v>
      </c>
      <c r="L80" s="66" t="s">
        <v>195</v>
      </c>
      <c r="M80" s="93" t="s">
        <v>195</v>
      </c>
      <c r="N80" s="52">
        <v>3.516</v>
      </c>
      <c r="O80" s="52">
        <v>0</v>
      </c>
      <c r="P80" s="52">
        <v>0</v>
      </c>
      <c r="Q80" s="48">
        <f t="shared" si="5"/>
        <v>3.516</v>
      </c>
      <c r="R80" s="49" t="s">
        <v>32</v>
      </c>
      <c r="S80" s="26"/>
    </row>
    <row r="81" spans="1:19">
      <c r="A81" s="46">
        <v>54</v>
      </c>
      <c r="B81" s="47" t="s">
        <v>18</v>
      </c>
      <c r="C81" s="50" t="s">
        <v>40</v>
      </c>
      <c r="D81" s="50" t="s">
        <v>164</v>
      </c>
      <c r="E81" s="6" t="s">
        <v>41</v>
      </c>
      <c r="F81" s="6" t="s">
        <v>30</v>
      </c>
      <c r="G81" s="65" t="s">
        <v>165</v>
      </c>
      <c r="H81" s="46" t="s">
        <v>310</v>
      </c>
      <c r="I81" s="6" t="s">
        <v>1</v>
      </c>
      <c r="J81" s="66">
        <v>10</v>
      </c>
      <c r="K81" s="67" t="s">
        <v>195</v>
      </c>
      <c r="L81" s="66" t="s">
        <v>195</v>
      </c>
      <c r="M81" s="93" t="s">
        <v>195</v>
      </c>
      <c r="N81" s="52">
        <v>0.65400000000000003</v>
      </c>
      <c r="O81" s="52">
        <v>0</v>
      </c>
      <c r="P81" s="52">
        <v>0</v>
      </c>
      <c r="Q81" s="48">
        <f t="shared" si="5"/>
        <v>0.65400000000000003</v>
      </c>
      <c r="R81" s="49" t="s">
        <v>32</v>
      </c>
      <c r="S81" s="26"/>
    </row>
    <row r="82" spans="1:19">
      <c r="A82" s="46">
        <v>55</v>
      </c>
      <c r="B82" s="47" t="s">
        <v>18</v>
      </c>
      <c r="C82" s="50" t="s">
        <v>215</v>
      </c>
      <c r="D82" s="50" t="s">
        <v>210</v>
      </c>
      <c r="E82" s="6" t="s">
        <v>29</v>
      </c>
      <c r="F82" s="6" t="s">
        <v>30</v>
      </c>
      <c r="G82" s="65" t="s">
        <v>166</v>
      </c>
      <c r="H82" s="46" t="s">
        <v>274</v>
      </c>
      <c r="I82" s="6" t="s">
        <v>1</v>
      </c>
      <c r="J82" s="71">
        <v>60</v>
      </c>
      <c r="K82" s="67" t="s">
        <v>195</v>
      </c>
      <c r="L82" s="66" t="s">
        <v>195</v>
      </c>
      <c r="M82" s="93" t="s">
        <v>195</v>
      </c>
      <c r="N82" s="52">
        <v>3.9279999999999999</v>
      </c>
      <c r="O82" s="52">
        <v>0</v>
      </c>
      <c r="P82" s="52">
        <v>0</v>
      </c>
      <c r="Q82" s="48">
        <f t="shared" si="5"/>
        <v>3.9279999999999999</v>
      </c>
      <c r="R82" s="49" t="s">
        <v>32</v>
      </c>
      <c r="S82" s="26"/>
    </row>
    <row r="83" spans="1:19">
      <c r="A83" s="46">
        <v>56</v>
      </c>
      <c r="B83" s="47" t="s">
        <v>18</v>
      </c>
      <c r="C83" s="50" t="s">
        <v>215</v>
      </c>
      <c r="D83" s="50" t="s">
        <v>234</v>
      </c>
      <c r="E83" s="6" t="s">
        <v>29</v>
      </c>
      <c r="F83" s="6" t="s">
        <v>30</v>
      </c>
      <c r="G83" s="65" t="s">
        <v>167</v>
      </c>
      <c r="H83" s="46" t="s">
        <v>279</v>
      </c>
      <c r="I83" s="6" t="s">
        <v>1</v>
      </c>
      <c r="J83" s="66">
        <v>16</v>
      </c>
      <c r="K83" s="67" t="s">
        <v>195</v>
      </c>
      <c r="L83" s="66" t="s">
        <v>195</v>
      </c>
      <c r="M83" s="93" t="s">
        <v>195</v>
      </c>
      <c r="N83" s="52">
        <v>5.6120000000000001</v>
      </c>
      <c r="O83" s="52">
        <v>0</v>
      </c>
      <c r="P83" s="52">
        <v>0</v>
      </c>
      <c r="Q83" s="48">
        <f t="shared" si="5"/>
        <v>5.6120000000000001</v>
      </c>
      <c r="R83" s="49" t="s">
        <v>32</v>
      </c>
      <c r="S83" s="26"/>
    </row>
    <row r="84" spans="1:19">
      <c r="A84" s="46">
        <v>57</v>
      </c>
      <c r="B84" s="74" t="s">
        <v>18</v>
      </c>
      <c r="C84" s="72" t="s">
        <v>40</v>
      </c>
      <c r="D84" s="72" t="s">
        <v>168</v>
      </c>
      <c r="E84" s="6" t="s">
        <v>41</v>
      </c>
      <c r="F84" s="6" t="s">
        <v>30</v>
      </c>
      <c r="G84" s="65" t="s">
        <v>169</v>
      </c>
      <c r="H84" s="46" t="s">
        <v>308</v>
      </c>
      <c r="I84" s="6" t="s">
        <v>1</v>
      </c>
      <c r="J84" s="66">
        <v>16</v>
      </c>
      <c r="K84" s="67" t="s">
        <v>195</v>
      </c>
      <c r="L84" s="66" t="s">
        <v>195</v>
      </c>
      <c r="M84" s="93" t="s">
        <v>195</v>
      </c>
      <c r="N84" s="52">
        <v>2.9049999999999998</v>
      </c>
      <c r="O84" s="52">
        <v>0</v>
      </c>
      <c r="P84" s="52">
        <v>0</v>
      </c>
      <c r="Q84" s="48">
        <f t="shared" si="5"/>
        <v>2.9049999999999998</v>
      </c>
      <c r="R84" s="49" t="s">
        <v>32</v>
      </c>
      <c r="S84" s="26"/>
    </row>
    <row r="85" spans="1:19">
      <c r="A85" s="46">
        <v>58</v>
      </c>
      <c r="B85" s="74" t="s">
        <v>18</v>
      </c>
      <c r="C85" s="72" t="s">
        <v>170</v>
      </c>
      <c r="D85" s="72" t="s">
        <v>213</v>
      </c>
      <c r="E85" s="6" t="s">
        <v>29</v>
      </c>
      <c r="F85" s="6" t="s">
        <v>56</v>
      </c>
      <c r="G85" s="65" t="s">
        <v>171</v>
      </c>
      <c r="H85" s="46" t="s">
        <v>271</v>
      </c>
      <c r="I85" s="6" t="s">
        <v>1</v>
      </c>
      <c r="J85" s="66">
        <v>12.5</v>
      </c>
      <c r="K85" s="67" t="s">
        <v>195</v>
      </c>
      <c r="L85" s="66" t="s">
        <v>195</v>
      </c>
      <c r="M85" s="93" t="s">
        <v>195</v>
      </c>
      <c r="N85" s="52">
        <v>3.14</v>
      </c>
      <c r="O85" s="52">
        <v>0</v>
      </c>
      <c r="P85" s="52">
        <v>0</v>
      </c>
      <c r="Q85" s="48">
        <f t="shared" si="5"/>
        <v>3.14</v>
      </c>
      <c r="R85" s="49" t="s">
        <v>32</v>
      </c>
      <c r="S85" s="26"/>
    </row>
    <row r="86" spans="1:19">
      <c r="A86" s="46">
        <v>59</v>
      </c>
      <c r="B86" s="74" t="s">
        <v>18</v>
      </c>
      <c r="C86" s="72" t="s">
        <v>216</v>
      </c>
      <c r="D86" s="72" t="s">
        <v>207</v>
      </c>
      <c r="E86" s="6" t="s">
        <v>29</v>
      </c>
      <c r="F86" s="6" t="s">
        <v>56</v>
      </c>
      <c r="G86" s="65" t="s">
        <v>172</v>
      </c>
      <c r="H86" s="46" t="s">
        <v>281</v>
      </c>
      <c r="I86" s="6" t="s">
        <v>1</v>
      </c>
      <c r="J86" s="66">
        <v>16.5</v>
      </c>
      <c r="K86" s="67" t="s">
        <v>195</v>
      </c>
      <c r="L86" s="66" t="s">
        <v>195</v>
      </c>
      <c r="M86" s="93" t="s">
        <v>195</v>
      </c>
      <c r="N86" s="52">
        <v>2.2559999999999998</v>
      </c>
      <c r="O86" s="52">
        <v>0</v>
      </c>
      <c r="P86" s="52">
        <v>0</v>
      </c>
      <c r="Q86" s="48">
        <f t="shared" si="5"/>
        <v>2.2559999999999998</v>
      </c>
      <c r="R86" s="49" t="s">
        <v>32</v>
      </c>
      <c r="S86" s="26"/>
    </row>
    <row r="87" spans="1:19">
      <c r="A87" s="46">
        <v>60</v>
      </c>
      <c r="B87" s="74" t="s">
        <v>18</v>
      </c>
      <c r="C87" s="73" t="s">
        <v>40</v>
      </c>
      <c r="D87" s="73" t="s">
        <v>173</v>
      </c>
      <c r="E87" s="63" t="s">
        <v>41</v>
      </c>
      <c r="F87" s="63" t="s">
        <v>30</v>
      </c>
      <c r="G87" s="65" t="s">
        <v>174</v>
      </c>
      <c r="H87" s="46" t="s">
        <v>278</v>
      </c>
      <c r="I87" s="6" t="s">
        <v>1</v>
      </c>
      <c r="J87" s="71">
        <v>16</v>
      </c>
      <c r="K87" s="67" t="s">
        <v>195</v>
      </c>
      <c r="L87" s="66" t="s">
        <v>195</v>
      </c>
      <c r="M87" s="93" t="s">
        <v>195</v>
      </c>
      <c r="N87" s="52">
        <v>0.879</v>
      </c>
      <c r="O87" s="52">
        <v>0</v>
      </c>
      <c r="P87" s="52">
        <v>0</v>
      </c>
      <c r="Q87" s="48">
        <f t="shared" si="5"/>
        <v>0.879</v>
      </c>
      <c r="R87" s="49" t="s">
        <v>32</v>
      </c>
      <c r="S87" s="26"/>
    </row>
    <row r="88" spans="1:19">
      <c r="A88" s="46">
        <v>61</v>
      </c>
      <c r="B88" s="74" t="s">
        <v>18</v>
      </c>
      <c r="C88" s="73" t="s">
        <v>175</v>
      </c>
      <c r="D88" s="73" t="s">
        <v>205</v>
      </c>
      <c r="E88" s="63" t="s">
        <v>41</v>
      </c>
      <c r="F88" s="63" t="s">
        <v>30</v>
      </c>
      <c r="G88" s="65" t="s">
        <v>176</v>
      </c>
      <c r="H88" s="46" t="s">
        <v>285</v>
      </c>
      <c r="I88" s="6" t="s">
        <v>1</v>
      </c>
      <c r="J88" s="71">
        <v>14</v>
      </c>
      <c r="K88" s="67" t="s">
        <v>195</v>
      </c>
      <c r="L88" s="66" t="s">
        <v>195</v>
      </c>
      <c r="M88" s="93" t="s">
        <v>195</v>
      </c>
      <c r="N88" s="52">
        <v>0.45500000000000002</v>
      </c>
      <c r="O88" s="52">
        <v>0</v>
      </c>
      <c r="P88" s="52">
        <v>0</v>
      </c>
      <c r="Q88" s="48">
        <f t="shared" si="5"/>
        <v>0.45500000000000002</v>
      </c>
      <c r="R88" s="49" t="s">
        <v>32</v>
      </c>
      <c r="S88" s="26"/>
    </row>
    <row r="89" spans="1:19">
      <c r="A89" s="46">
        <v>62</v>
      </c>
      <c r="B89" s="74" t="s">
        <v>18</v>
      </c>
      <c r="C89" s="74" t="s">
        <v>40</v>
      </c>
      <c r="D89" s="74" t="s">
        <v>218</v>
      </c>
      <c r="E89" s="46" t="s">
        <v>41</v>
      </c>
      <c r="F89" s="46" t="s">
        <v>30</v>
      </c>
      <c r="G89" s="56" t="s">
        <v>177</v>
      </c>
      <c r="H89" s="46" t="s">
        <v>316</v>
      </c>
      <c r="I89" s="46" t="s">
        <v>1</v>
      </c>
      <c r="J89" s="75">
        <v>10</v>
      </c>
      <c r="K89" s="67" t="s">
        <v>195</v>
      </c>
      <c r="L89" s="66" t="s">
        <v>195</v>
      </c>
      <c r="M89" s="93" t="s">
        <v>195</v>
      </c>
      <c r="N89" s="52">
        <v>0.26600000000000001</v>
      </c>
      <c r="O89" s="52">
        <v>0</v>
      </c>
      <c r="P89" s="52">
        <v>0</v>
      </c>
      <c r="Q89" s="48">
        <f t="shared" si="5"/>
        <v>0.26600000000000001</v>
      </c>
      <c r="R89" s="49" t="s">
        <v>32</v>
      </c>
      <c r="S89" s="26"/>
    </row>
    <row r="90" spans="1:19">
      <c r="A90" s="46">
        <v>63</v>
      </c>
      <c r="B90" s="74" t="s">
        <v>18</v>
      </c>
      <c r="C90" s="50" t="s">
        <v>157</v>
      </c>
      <c r="D90" s="74" t="s">
        <v>209</v>
      </c>
      <c r="E90" s="46" t="s">
        <v>41</v>
      </c>
      <c r="F90" s="46" t="s">
        <v>30</v>
      </c>
      <c r="G90" s="56" t="s">
        <v>188</v>
      </c>
      <c r="H90" s="46" t="s">
        <v>286</v>
      </c>
      <c r="I90" s="46" t="s">
        <v>2</v>
      </c>
      <c r="J90" s="75">
        <v>110</v>
      </c>
      <c r="K90" s="67">
        <v>49.97</v>
      </c>
      <c r="L90" s="68" t="s">
        <v>194</v>
      </c>
      <c r="M90" s="61">
        <v>51.12</v>
      </c>
      <c r="N90" s="52">
        <v>5.3810000000000002</v>
      </c>
      <c r="O90" s="52">
        <v>0</v>
      </c>
      <c r="P90" s="52">
        <v>0</v>
      </c>
      <c r="Q90" s="48">
        <f t="shared" si="5"/>
        <v>5.3810000000000002</v>
      </c>
      <c r="R90" s="49" t="s">
        <v>32</v>
      </c>
      <c r="S90" s="26"/>
    </row>
    <row r="91" spans="1:19">
      <c r="A91" s="46">
        <v>64</v>
      </c>
      <c r="B91" s="74" t="s">
        <v>18</v>
      </c>
      <c r="C91" s="74" t="s">
        <v>40</v>
      </c>
      <c r="D91" s="74" t="s">
        <v>206</v>
      </c>
      <c r="E91" s="46" t="s">
        <v>51</v>
      </c>
      <c r="F91" s="46" t="s">
        <v>30</v>
      </c>
      <c r="G91" s="56" t="s">
        <v>187</v>
      </c>
      <c r="H91" s="46" t="s">
        <v>350</v>
      </c>
      <c r="I91" s="46" t="s">
        <v>1</v>
      </c>
      <c r="J91" s="75">
        <v>10</v>
      </c>
      <c r="K91" s="67" t="s">
        <v>195</v>
      </c>
      <c r="L91" s="66" t="s">
        <v>195</v>
      </c>
      <c r="M91" s="61" t="s">
        <v>195</v>
      </c>
      <c r="N91" s="52">
        <v>0.56000000000000005</v>
      </c>
      <c r="O91" s="52">
        <v>0</v>
      </c>
      <c r="P91" s="52">
        <v>0</v>
      </c>
      <c r="Q91" s="48">
        <f t="shared" si="5"/>
        <v>0.56000000000000005</v>
      </c>
      <c r="R91" s="49" t="s">
        <v>32</v>
      </c>
      <c r="S91" s="26"/>
    </row>
    <row r="92" spans="1:19">
      <c r="A92" s="46">
        <v>65</v>
      </c>
      <c r="B92" s="74" t="s">
        <v>18</v>
      </c>
      <c r="C92" s="74" t="s">
        <v>40</v>
      </c>
      <c r="D92" s="74" t="s">
        <v>185</v>
      </c>
      <c r="E92" s="46" t="s">
        <v>180</v>
      </c>
      <c r="F92" s="46" t="s">
        <v>30</v>
      </c>
      <c r="G92" s="56" t="s">
        <v>186</v>
      </c>
      <c r="H92" s="46" t="s">
        <v>359</v>
      </c>
      <c r="I92" s="46" t="s">
        <v>1</v>
      </c>
      <c r="J92" s="75">
        <v>12.5</v>
      </c>
      <c r="K92" s="67" t="s">
        <v>195</v>
      </c>
      <c r="L92" s="66" t="s">
        <v>195</v>
      </c>
      <c r="M92" s="61" t="s">
        <v>195</v>
      </c>
      <c r="N92" s="52">
        <v>0.44400000000000001</v>
      </c>
      <c r="O92" s="52">
        <v>0</v>
      </c>
      <c r="P92" s="52">
        <v>0</v>
      </c>
      <c r="Q92" s="48">
        <f t="shared" si="5"/>
        <v>0.44400000000000001</v>
      </c>
      <c r="R92" s="49" t="s">
        <v>32</v>
      </c>
      <c r="S92" s="26"/>
    </row>
    <row r="93" spans="1:19">
      <c r="A93" s="46">
        <v>66</v>
      </c>
      <c r="B93" s="74" t="s">
        <v>18</v>
      </c>
      <c r="C93" s="74" t="s">
        <v>40</v>
      </c>
      <c r="D93" s="74" t="s">
        <v>183</v>
      </c>
      <c r="E93" s="46" t="s">
        <v>54</v>
      </c>
      <c r="F93" s="46" t="s">
        <v>30</v>
      </c>
      <c r="G93" s="56" t="s">
        <v>184</v>
      </c>
      <c r="H93" s="46" t="s">
        <v>305</v>
      </c>
      <c r="I93" s="46" t="s">
        <v>1</v>
      </c>
      <c r="J93" s="75">
        <v>11</v>
      </c>
      <c r="K93" s="67" t="s">
        <v>195</v>
      </c>
      <c r="L93" s="66" t="s">
        <v>195</v>
      </c>
      <c r="M93" s="61" t="s">
        <v>195</v>
      </c>
      <c r="N93" s="52">
        <v>0.39500000000000002</v>
      </c>
      <c r="O93" s="52">
        <v>0</v>
      </c>
      <c r="P93" s="52">
        <v>0</v>
      </c>
      <c r="Q93" s="48">
        <f t="shared" ref="Q93" si="6">SUM(N93:P93)</f>
        <v>0.39500000000000002</v>
      </c>
      <c r="R93" s="49" t="s">
        <v>32</v>
      </c>
      <c r="S93" s="26"/>
    </row>
    <row r="94" spans="1:19">
      <c r="A94" s="46">
        <v>67</v>
      </c>
      <c r="B94" s="74" t="s">
        <v>18</v>
      </c>
      <c r="C94" s="74" t="s">
        <v>40</v>
      </c>
      <c r="D94" s="74" t="s">
        <v>181</v>
      </c>
      <c r="E94" s="46" t="s">
        <v>180</v>
      </c>
      <c r="F94" s="46" t="s">
        <v>30</v>
      </c>
      <c r="G94" s="56" t="s">
        <v>179</v>
      </c>
      <c r="H94" s="46" t="s">
        <v>276</v>
      </c>
      <c r="I94" s="46" t="s">
        <v>1</v>
      </c>
      <c r="J94" s="75">
        <v>2</v>
      </c>
      <c r="K94" s="67" t="s">
        <v>195</v>
      </c>
      <c r="L94" s="66" t="s">
        <v>195</v>
      </c>
      <c r="M94" s="61" t="s">
        <v>195</v>
      </c>
      <c r="N94" s="52">
        <v>0.19600000000000001</v>
      </c>
      <c r="O94" s="52">
        <v>0</v>
      </c>
      <c r="P94" s="52">
        <v>0</v>
      </c>
      <c r="Q94" s="48">
        <f t="shared" ref="Q94" si="7">SUM(N94:P94)</f>
        <v>0.19600000000000001</v>
      </c>
      <c r="R94" s="49" t="s">
        <v>32</v>
      </c>
      <c r="S94" s="26"/>
    </row>
    <row r="95" spans="1:19">
      <c r="A95" s="46">
        <v>68</v>
      </c>
      <c r="B95" s="74" t="s">
        <v>18</v>
      </c>
      <c r="C95" s="73" t="s">
        <v>40</v>
      </c>
      <c r="D95" s="76" t="s">
        <v>226</v>
      </c>
      <c r="E95" s="63" t="s">
        <v>81</v>
      </c>
      <c r="F95" s="46" t="s">
        <v>30</v>
      </c>
      <c r="G95" s="65" t="s">
        <v>182</v>
      </c>
      <c r="H95" s="46" t="s">
        <v>293</v>
      </c>
      <c r="I95" s="46" t="s">
        <v>1</v>
      </c>
      <c r="J95" s="71">
        <v>5.5</v>
      </c>
      <c r="K95" s="67" t="s">
        <v>195</v>
      </c>
      <c r="L95" s="66" t="s">
        <v>195</v>
      </c>
      <c r="M95" s="61" t="s">
        <v>195</v>
      </c>
      <c r="N95" s="52">
        <v>0.39900000000000002</v>
      </c>
      <c r="O95" s="52">
        <v>0</v>
      </c>
      <c r="P95" s="52">
        <v>0</v>
      </c>
      <c r="Q95" s="48">
        <f t="shared" ref="Q95:Q109" si="8">SUM(N95:P95)</f>
        <v>0.39900000000000002</v>
      </c>
      <c r="R95" s="49" t="s">
        <v>32</v>
      </c>
      <c r="S95" s="26"/>
    </row>
    <row r="96" spans="1:19">
      <c r="A96" s="46">
        <v>69</v>
      </c>
      <c r="B96" s="74" t="s">
        <v>18</v>
      </c>
      <c r="C96" s="73" t="s">
        <v>40</v>
      </c>
      <c r="D96" s="76" t="s">
        <v>199</v>
      </c>
      <c r="E96" s="63" t="s">
        <v>29</v>
      </c>
      <c r="F96" s="46" t="s">
        <v>30</v>
      </c>
      <c r="G96" s="65" t="s">
        <v>200</v>
      </c>
      <c r="H96" s="46" t="s">
        <v>313</v>
      </c>
      <c r="I96" s="46" t="s">
        <v>2</v>
      </c>
      <c r="J96" s="71">
        <v>60</v>
      </c>
      <c r="K96" s="67" t="s">
        <v>195</v>
      </c>
      <c r="L96" s="66" t="s">
        <v>195</v>
      </c>
      <c r="M96" s="61" t="s">
        <v>195</v>
      </c>
      <c r="N96" s="52">
        <v>7.2640000000000002</v>
      </c>
      <c r="O96" s="52">
        <v>0</v>
      </c>
      <c r="P96" s="52">
        <v>0</v>
      </c>
      <c r="Q96" s="48">
        <f t="shared" si="8"/>
        <v>7.2640000000000002</v>
      </c>
      <c r="R96" s="49" t="s">
        <v>32</v>
      </c>
      <c r="S96" s="26"/>
    </row>
    <row r="97" spans="1:19">
      <c r="A97" s="46">
        <v>70</v>
      </c>
      <c r="B97" s="74" t="s">
        <v>18</v>
      </c>
      <c r="C97" s="73" t="s">
        <v>40</v>
      </c>
      <c r="D97" s="76" t="s">
        <v>233</v>
      </c>
      <c r="E97" s="63" t="s">
        <v>51</v>
      </c>
      <c r="F97" s="46" t="s">
        <v>30</v>
      </c>
      <c r="G97" s="65" t="s">
        <v>232</v>
      </c>
      <c r="H97" s="46" t="s">
        <v>364</v>
      </c>
      <c r="I97" s="46" t="s">
        <v>1</v>
      </c>
      <c r="J97" s="71">
        <v>8</v>
      </c>
      <c r="K97" s="67" t="s">
        <v>195</v>
      </c>
      <c r="L97" s="66" t="s">
        <v>195</v>
      </c>
      <c r="M97" s="61" t="s">
        <v>195</v>
      </c>
      <c r="N97" s="52">
        <v>0.108</v>
      </c>
      <c r="O97" s="52">
        <v>0</v>
      </c>
      <c r="P97" s="52">
        <v>0</v>
      </c>
      <c r="Q97" s="48">
        <f t="shared" si="8"/>
        <v>0.108</v>
      </c>
      <c r="R97" s="49" t="s">
        <v>32</v>
      </c>
      <c r="S97" s="26"/>
    </row>
    <row r="98" spans="1:19">
      <c r="A98" s="46">
        <v>71</v>
      </c>
      <c r="B98" s="74" t="s">
        <v>18</v>
      </c>
      <c r="C98" s="73" t="s">
        <v>40</v>
      </c>
      <c r="D98" s="76" t="s">
        <v>236</v>
      </c>
      <c r="E98" s="63" t="s">
        <v>41</v>
      </c>
      <c r="F98" s="46" t="s">
        <v>30</v>
      </c>
      <c r="G98" s="65" t="s">
        <v>237</v>
      </c>
      <c r="H98" s="46">
        <v>13380798</v>
      </c>
      <c r="I98" s="46" t="s">
        <v>1</v>
      </c>
      <c r="J98" s="71">
        <v>6</v>
      </c>
      <c r="K98" s="67" t="s">
        <v>195</v>
      </c>
      <c r="L98" s="66" t="s">
        <v>195</v>
      </c>
      <c r="M98" s="61" t="s">
        <v>195</v>
      </c>
      <c r="N98" s="77">
        <v>1.2</v>
      </c>
      <c r="O98" s="77">
        <v>0</v>
      </c>
      <c r="P98" s="77">
        <v>0</v>
      </c>
      <c r="Q98" s="48">
        <f t="shared" si="8"/>
        <v>1.2</v>
      </c>
      <c r="R98" s="49" t="s">
        <v>32</v>
      </c>
      <c r="S98" s="26"/>
    </row>
    <row r="99" spans="1:19">
      <c r="A99" s="46">
        <v>72</v>
      </c>
      <c r="B99" s="74" t="s">
        <v>18</v>
      </c>
      <c r="C99" s="73" t="s">
        <v>238</v>
      </c>
      <c r="D99" s="76" t="s">
        <v>239</v>
      </c>
      <c r="E99" s="63" t="s">
        <v>240</v>
      </c>
      <c r="F99" s="46" t="s">
        <v>30</v>
      </c>
      <c r="G99" s="65" t="s">
        <v>241</v>
      </c>
      <c r="H99" s="46" t="s">
        <v>333</v>
      </c>
      <c r="I99" s="46" t="s">
        <v>2</v>
      </c>
      <c r="J99" s="71">
        <v>85</v>
      </c>
      <c r="K99" s="67" t="s">
        <v>195</v>
      </c>
      <c r="L99" s="66" t="s">
        <v>195</v>
      </c>
      <c r="M99" s="61" t="s">
        <v>195</v>
      </c>
      <c r="N99" s="77">
        <v>1.5</v>
      </c>
      <c r="O99" s="77" t="s">
        <v>195</v>
      </c>
      <c r="P99" s="77" t="s">
        <v>195</v>
      </c>
      <c r="Q99" s="48">
        <f t="shared" si="8"/>
        <v>1.5</v>
      </c>
      <c r="R99" s="49" t="s">
        <v>32</v>
      </c>
      <c r="S99" s="26"/>
    </row>
    <row r="100" spans="1:19" ht="22.5">
      <c r="A100" s="46">
        <v>73</v>
      </c>
      <c r="B100" s="74" t="s">
        <v>18</v>
      </c>
      <c r="C100" s="73" t="s">
        <v>238</v>
      </c>
      <c r="D100" s="90" t="s">
        <v>242</v>
      </c>
      <c r="E100" s="63" t="s">
        <v>81</v>
      </c>
      <c r="F100" s="46" t="s">
        <v>30</v>
      </c>
      <c r="G100" s="65" t="s">
        <v>253</v>
      </c>
      <c r="H100" s="46" t="s">
        <v>284</v>
      </c>
      <c r="I100" s="46" t="s">
        <v>2</v>
      </c>
      <c r="J100" s="71">
        <v>69.3</v>
      </c>
      <c r="K100" s="67" t="s">
        <v>195</v>
      </c>
      <c r="L100" s="66" t="s">
        <v>195</v>
      </c>
      <c r="M100" s="61" t="s">
        <v>195</v>
      </c>
      <c r="N100" s="77">
        <v>7</v>
      </c>
      <c r="O100" s="77" t="s">
        <v>195</v>
      </c>
      <c r="P100" s="77" t="s">
        <v>195</v>
      </c>
      <c r="Q100" s="48">
        <f t="shared" si="8"/>
        <v>7</v>
      </c>
      <c r="R100" s="49" t="s">
        <v>32</v>
      </c>
      <c r="S100" s="26"/>
    </row>
    <row r="101" spans="1:19">
      <c r="A101" s="46">
        <v>74</v>
      </c>
      <c r="B101" s="74" t="s">
        <v>18</v>
      </c>
      <c r="C101" s="73" t="s">
        <v>238</v>
      </c>
      <c r="D101" s="76" t="s">
        <v>244</v>
      </c>
      <c r="E101" s="63" t="s">
        <v>51</v>
      </c>
      <c r="F101" s="46" t="s">
        <v>30</v>
      </c>
      <c r="G101" s="65" t="s">
        <v>254</v>
      </c>
      <c r="H101" s="46" t="s">
        <v>287</v>
      </c>
      <c r="I101" s="6" t="s">
        <v>12</v>
      </c>
      <c r="J101" s="71">
        <v>6</v>
      </c>
      <c r="K101" s="67" t="s">
        <v>195</v>
      </c>
      <c r="L101" s="66" t="s">
        <v>195</v>
      </c>
      <c r="M101" s="61" t="s">
        <v>195</v>
      </c>
      <c r="N101" s="77">
        <v>2.1599999999999998E-2</v>
      </c>
      <c r="O101" s="77">
        <v>6.8400000000000002E-2</v>
      </c>
      <c r="P101" s="77" t="s">
        <v>195</v>
      </c>
      <c r="Q101" s="48">
        <f t="shared" si="8"/>
        <v>0.09</v>
      </c>
      <c r="R101" s="49" t="s">
        <v>32</v>
      </c>
      <c r="S101" s="26"/>
    </row>
    <row r="102" spans="1:19">
      <c r="A102" s="46">
        <v>75</v>
      </c>
      <c r="B102" s="74" t="s">
        <v>18</v>
      </c>
      <c r="C102" s="73" t="s">
        <v>238</v>
      </c>
      <c r="D102" s="76" t="s">
        <v>243</v>
      </c>
      <c r="E102" s="63" t="s">
        <v>41</v>
      </c>
      <c r="F102" s="46" t="s">
        <v>30</v>
      </c>
      <c r="G102" s="65" t="s">
        <v>255</v>
      </c>
      <c r="H102" s="46" t="s">
        <v>303</v>
      </c>
      <c r="I102" s="6" t="s">
        <v>12</v>
      </c>
      <c r="J102" s="71">
        <v>25</v>
      </c>
      <c r="K102" s="67" t="s">
        <v>195</v>
      </c>
      <c r="L102" s="66" t="s">
        <v>195</v>
      </c>
      <c r="M102" s="61" t="s">
        <v>195</v>
      </c>
      <c r="N102" s="77">
        <v>9.953999999999999E-2</v>
      </c>
      <c r="O102" s="77">
        <v>0.37446000000000002</v>
      </c>
      <c r="P102" s="77" t="s">
        <v>195</v>
      </c>
      <c r="Q102" s="48">
        <f t="shared" si="8"/>
        <v>0.47399999999999998</v>
      </c>
      <c r="R102" s="49" t="s">
        <v>32</v>
      </c>
      <c r="S102" s="26"/>
    </row>
    <row r="103" spans="1:19">
      <c r="A103" s="46">
        <v>76</v>
      </c>
      <c r="B103" s="74" t="s">
        <v>18</v>
      </c>
      <c r="C103" s="73" t="s">
        <v>238</v>
      </c>
      <c r="D103" s="76" t="s">
        <v>245</v>
      </c>
      <c r="E103" s="63" t="s">
        <v>54</v>
      </c>
      <c r="F103" s="46" t="s">
        <v>30</v>
      </c>
      <c r="G103" s="65" t="s">
        <v>256</v>
      </c>
      <c r="H103" s="46" t="s">
        <v>323</v>
      </c>
      <c r="I103" s="6" t="s">
        <v>12</v>
      </c>
      <c r="J103" s="71">
        <v>6</v>
      </c>
      <c r="K103" s="67" t="s">
        <v>195</v>
      </c>
      <c r="L103" s="66" t="s">
        <v>195</v>
      </c>
      <c r="M103" s="61" t="s">
        <v>195</v>
      </c>
      <c r="N103" s="77">
        <v>9.6200000000000008E-2</v>
      </c>
      <c r="O103" s="77">
        <v>0.27379999999999999</v>
      </c>
      <c r="P103" s="77" t="s">
        <v>195</v>
      </c>
      <c r="Q103" s="48">
        <f t="shared" si="8"/>
        <v>0.37</v>
      </c>
      <c r="R103" s="49" t="s">
        <v>32</v>
      </c>
      <c r="S103" s="26"/>
    </row>
    <row r="104" spans="1:19">
      <c r="A104" s="46">
        <v>77</v>
      </c>
      <c r="B104" s="74" t="s">
        <v>18</v>
      </c>
      <c r="C104" s="73" t="s">
        <v>238</v>
      </c>
      <c r="D104" s="76" t="s">
        <v>246</v>
      </c>
      <c r="E104" s="63" t="s">
        <v>54</v>
      </c>
      <c r="F104" s="46" t="s">
        <v>30</v>
      </c>
      <c r="G104" s="65" t="s">
        <v>257</v>
      </c>
      <c r="H104" s="46" t="s">
        <v>306</v>
      </c>
      <c r="I104" s="6" t="s">
        <v>12</v>
      </c>
      <c r="J104" s="71">
        <v>10</v>
      </c>
      <c r="K104" s="67" t="s">
        <v>195</v>
      </c>
      <c r="L104" s="66" t="s">
        <v>195</v>
      </c>
      <c r="M104" s="61" t="s">
        <v>195</v>
      </c>
      <c r="N104" s="77">
        <v>2.8060000000000002E-2</v>
      </c>
      <c r="O104" s="77">
        <v>9.3939999999999996E-2</v>
      </c>
      <c r="P104" s="77" t="s">
        <v>195</v>
      </c>
      <c r="Q104" s="48">
        <f t="shared" si="8"/>
        <v>0.122</v>
      </c>
      <c r="R104" s="49" t="s">
        <v>32</v>
      </c>
      <c r="S104" s="26"/>
    </row>
    <row r="105" spans="1:19">
      <c r="A105" s="46">
        <v>78</v>
      </c>
      <c r="B105" s="74" t="s">
        <v>18</v>
      </c>
      <c r="C105" s="73" t="s">
        <v>238</v>
      </c>
      <c r="D105" s="76" t="s">
        <v>247</v>
      </c>
      <c r="E105" s="63" t="s">
        <v>54</v>
      </c>
      <c r="F105" s="46" t="s">
        <v>30</v>
      </c>
      <c r="G105" s="65" t="s">
        <v>258</v>
      </c>
      <c r="H105" s="46" t="s">
        <v>304</v>
      </c>
      <c r="I105" s="6" t="s">
        <v>12</v>
      </c>
      <c r="J105" s="71">
        <v>10</v>
      </c>
      <c r="K105" s="67" t="s">
        <v>195</v>
      </c>
      <c r="L105" s="66" t="s">
        <v>195</v>
      </c>
      <c r="M105" s="61" t="s">
        <v>195</v>
      </c>
      <c r="N105" s="77">
        <v>0.20104000000000002</v>
      </c>
      <c r="O105" s="77">
        <v>0.51695999999999998</v>
      </c>
      <c r="P105" s="77" t="s">
        <v>195</v>
      </c>
      <c r="Q105" s="48">
        <f t="shared" si="8"/>
        <v>0.71799999999999997</v>
      </c>
      <c r="R105" s="49" t="s">
        <v>32</v>
      </c>
      <c r="S105" s="26"/>
    </row>
    <row r="106" spans="1:19">
      <c r="A106" s="46">
        <v>79</v>
      </c>
      <c r="B106" s="74" t="s">
        <v>18</v>
      </c>
      <c r="C106" s="73" t="s">
        <v>238</v>
      </c>
      <c r="D106" s="76" t="s">
        <v>248</v>
      </c>
      <c r="E106" s="63" t="s">
        <v>54</v>
      </c>
      <c r="F106" s="46" t="s">
        <v>30</v>
      </c>
      <c r="G106" s="65" t="s">
        <v>259</v>
      </c>
      <c r="H106" s="46" t="s">
        <v>353</v>
      </c>
      <c r="I106" s="6" t="s">
        <v>12</v>
      </c>
      <c r="J106" s="71">
        <v>6.6</v>
      </c>
      <c r="K106" s="67" t="s">
        <v>195</v>
      </c>
      <c r="L106" s="66" t="s">
        <v>195</v>
      </c>
      <c r="M106" s="61" t="s">
        <v>195</v>
      </c>
      <c r="N106" s="77">
        <v>0.26003999999999999</v>
      </c>
      <c r="O106" s="77">
        <v>0.92196</v>
      </c>
      <c r="P106" s="77" t="s">
        <v>195</v>
      </c>
      <c r="Q106" s="48">
        <f t="shared" si="8"/>
        <v>1.1819999999999999</v>
      </c>
      <c r="R106" s="49" t="s">
        <v>32</v>
      </c>
      <c r="S106" s="26"/>
    </row>
    <row r="107" spans="1:19">
      <c r="A107" s="46">
        <v>80</v>
      </c>
      <c r="B107" s="74" t="s">
        <v>18</v>
      </c>
      <c r="C107" s="73" t="s">
        <v>238</v>
      </c>
      <c r="D107" s="76" t="s">
        <v>249</v>
      </c>
      <c r="E107" s="63" t="s">
        <v>81</v>
      </c>
      <c r="F107" s="46" t="s">
        <v>30</v>
      </c>
      <c r="G107" s="65" t="s">
        <v>260</v>
      </c>
      <c r="H107" s="46" t="s">
        <v>348</v>
      </c>
      <c r="I107" s="6" t="s">
        <v>12</v>
      </c>
      <c r="J107" s="71">
        <v>16</v>
      </c>
      <c r="K107" s="67" t="s">
        <v>195</v>
      </c>
      <c r="L107" s="66" t="s">
        <v>195</v>
      </c>
      <c r="M107" s="61" t="s">
        <v>195</v>
      </c>
      <c r="N107" s="77">
        <v>2.4E-2</v>
      </c>
      <c r="O107" s="77">
        <v>7.2000000000000008E-2</v>
      </c>
      <c r="P107" s="77" t="s">
        <v>195</v>
      </c>
      <c r="Q107" s="48">
        <f t="shared" si="8"/>
        <v>9.6000000000000002E-2</v>
      </c>
      <c r="R107" s="49" t="s">
        <v>32</v>
      </c>
      <c r="S107" s="26"/>
    </row>
    <row r="108" spans="1:19">
      <c r="A108" s="46">
        <v>81</v>
      </c>
      <c r="B108" s="74" t="s">
        <v>18</v>
      </c>
      <c r="C108" s="73" t="s">
        <v>238</v>
      </c>
      <c r="D108" s="76" t="s">
        <v>250</v>
      </c>
      <c r="E108" s="63" t="s">
        <v>29</v>
      </c>
      <c r="F108" s="46" t="s">
        <v>30</v>
      </c>
      <c r="G108" s="65" t="s">
        <v>261</v>
      </c>
      <c r="H108" s="46" t="s">
        <v>340</v>
      </c>
      <c r="I108" s="6" t="s">
        <v>12</v>
      </c>
      <c r="J108" s="71">
        <v>10</v>
      </c>
      <c r="K108" s="67" t="s">
        <v>195</v>
      </c>
      <c r="L108" s="66" t="s">
        <v>195</v>
      </c>
      <c r="M108" s="61" t="s">
        <v>195</v>
      </c>
      <c r="N108" s="77">
        <v>6.4799999999999996E-2</v>
      </c>
      <c r="O108" s="77">
        <v>0.20520000000000002</v>
      </c>
      <c r="P108" s="77" t="s">
        <v>195</v>
      </c>
      <c r="Q108" s="48">
        <f t="shared" si="8"/>
        <v>0.27</v>
      </c>
      <c r="R108" s="49" t="s">
        <v>32</v>
      </c>
      <c r="S108" s="26"/>
    </row>
    <row r="109" spans="1:19">
      <c r="A109" s="46">
        <v>82</v>
      </c>
      <c r="B109" s="74" t="s">
        <v>18</v>
      </c>
      <c r="C109" s="73" t="s">
        <v>238</v>
      </c>
      <c r="D109" s="76" t="s">
        <v>251</v>
      </c>
      <c r="E109" s="63" t="s">
        <v>81</v>
      </c>
      <c r="F109" s="46" t="s">
        <v>30</v>
      </c>
      <c r="G109" s="65" t="s">
        <v>262</v>
      </c>
      <c r="H109" s="46" t="s">
        <v>317</v>
      </c>
      <c r="I109" s="46" t="s">
        <v>1</v>
      </c>
      <c r="J109" s="71">
        <v>32.5</v>
      </c>
      <c r="K109" s="67" t="s">
        <v>195</v>
      </c>
      <c r="L109" s="66" t="s">
        <v>195</v>
      </c>
      <c r="M109" s="61" t="s">
        <v>195</v>
      </c>
      <c r="N109" s="77">
        <v>2</v>
      </c>
      <c r="O109" s="77" t="s">
        <v>195</v>
      </c>
      <c r="P109" s="77" t="s">
        <v>195</v>
      </c>
      <c r="Q109" s="48">
        <f t="shared" si="8"/>
        <v>2</v>
      </c>
      <c r="R109" s="49" t="s">
        <v>32</v>
      </c>
      <c r="S109" s="26"/>
    </row>
    <row r="110" spans="1:19">
      <c r="A110" s="31"/>
      <c r="B110" s="31"/>
      <c r="C110" s="31"/>
      <c r="D110" s="31"/>
      <c r="E110" s="31"/>
      <c r="F110" s="31"/>
      <c r="G110" s="32"/>
      <c r="H110" s="32"/>
      <c r="I110" s="31"/>
      <c r="J110" s="31"/>
      <c r="K110" s="54">
        <f>SUM(K28:K109)</f>
        <v>181.17</v>
      </c>
      <c r="L110" s="31"/>
      <c r="M110" s="35">
        <f>SUM(M28:M109)</f>
        <v>113.47999999999999</v>
      </c>
      <c r="N110" s="35">
        <f>SUM(N28:N109)</f>
        <v>417.57227999999986</v>
      </c>
      <c r="O110" s="35">
        <f>SUM(O28:O109)</f>
        <v>4.7017199999999999</v>
      </c>
      <c r="P110" s="35">
        <f>SUM(P28:P109)</f>
        <v>0</v>
      </c>
      <c r="Q110" s="35">
        <f>SUM(N110:P110)</f>
        <v>422.27399999999989</v>
      </c>
      <c r="R110" s="31"/>
      <c r="S110" s="26"/>
    </row>
    <row r="111" spans="1:19">
      <c r="H111" s="80"/>
      <c r="Q111" s="27"/>
    </row>
    <row r="112" spans="1:19">
      <c r="A112" s="78" t="s">
        <v>267</v>
      </c>
      <c r="B112" s="31" t="s">
        <v>371</v>
      </c>
      <c r="H112" s="80"/>
      <c r="N112" s="28"/>
      <c r="O112" s="28"/>
      <c r="P112" s="28"/>
      <c r="Q112" s="26"/>
    </row>
    <row r="113" spans="1:17" ht="12.75" customHeight="1">
      <c r="A113" s="95" t="s">
        <v>268</v>
      </c>
      <c r="B113" s="110" t="s">
        <v>375</v>
      </c>
      <c r="C113" s="110"/>
      <c r="D113" s="110"/>
      <c r="E113" s="110"/>
      <c r="F113" s="110"/>
      <c r="G113" s="110"/>
      <c r="H113" s="80"/>
      <c r="J113" s="38" t="s">
        <v>189</v>
      </c>
      <c r="K113" s="86">
        <f>(K110+K23)</f>
        <v>2009.69</v>
      </c>
      <c r="L113" s="37"/>
      <c r="M113" s="35">
        <f>(M110+M23)</f>
        <v>1054.375</v>
      </c>
      <c r="N113" s="35">
        <f>(N110+N23)</f>
        <v>2235.4852799999999</v>
      </c>
      <c r="O113" s="35">
        <f>(O110+O23)</f>
        <v>857.38472000000002</v>
      </c>
      <c r="P113" s="35">
        <f>(P110+P23)</f>
        <v>2508.2270000000003</v>
      </c>
      <c r="Q113" s="87">
        <f>(Q110+Q23)</f>
        <v>5601.0969999999998</v>
      </c>
    </row>
    <row r="114" spans="1:17">
      <c r="B114" s="110"/>
      <c r="C114" s="110"/>
      <c r="D114" s="110"/>
      <c r="E114" s="110"/>
      <c r="F114" s="110"/>
      <c r="G114" s="110"/>
      <c r="H114" s="80"/>
      <c r="O114" s="26"/>
    </row>
    <row r="115" spans="1:17">
      <c r="A115" s="31"/>
      <c r="B115" s="111"/>
      <c r="C115" s="111"/>
      <c r="D115" s="111"/>
      <c r="E115" s="111"/>
      <c r="F115" s="111"/>
      <c r="G115" s="111"/>
      <c r="H115" s="81"/>
      <c r="O115" s="23"/>
      <c r="Q115" s="26"/>
    </row>
    <row r="116" spans="1:17" hidden="1">
      <c r="B116" s="24"/>
      <c r="H116" s="112" t="s">
        <v>366</v>
      </c>
      <c r="I116" s="112"/>
    </row>
    <row r="117" spans="1:17" hidden="1">
      <c r="B117" s="24"/>
      <c r="H117" s="82" t="s">
        <v>5</v>
      </c>
      <c r="I117" s="82">
        <f>COUNTIF($I$28:$I$109,H117)+COUNTIF($I$6:$I$22,H117)</f>
        <v>3</v>
      </c>
    </row>
    <row r="118" spans="1:17" hidden="1">
      <c r="H118" s="82" t="s">
        <v>6</v>
      </c>
      <c r="I118" s="82">
        <f t="shared" ref="I118:I123" si="9">COUNTIF($I$28:$I$109,H118)+COUNTIF($I$6:$I$22,H118)</f>
        <v>2</v>
      </c>
    </row>
    <row r="119" spans="1:17" hidden="1">
      <c r="H119" s="82" t="s">
        <v>7</v>
      </c>
      <c r="I119" s="82">
        <f t="shared" si="9"/>
        <v>10</v>
      </c>
      <c r="J119" t="s">
        <v>370</v>
      </c>
    </row>
    <row r="120" spans="1:17" hidden="1">
      <c r="H120" s="82" t="s">
        <v>1</v>
      </c>
      <c r="I120" s="82">
        <f t="shared" si="9"/>
        <v>63</v>
      </c>
    </row>
    <row r="121" spans="1:17" hidden="1">
      <c r="H121" s="82" t="s">
        <v>12</v>
      </c>
      <c r="I121" s="82">
        <f t="shared" si="9"/>
        <v>10</v>
      </c>
      <c r="O121" s="26"/>
    </row>
    <row r="122" spans="1:17" hidden="1">
      <c r="H122" s="82" t="s">
        <v>231</v>
      </c>
      <c r="I122" s="82">
        <f t="shared" si="9"/>
        <v>1</v>
      </c>
    </row>
    <row r="123" spans="1:17" hidden="1">
      <c r="H123" s="82" t="s">
        <v>2</v>
      </c>
      <c r="I123" s="82">
        <f t="shared" si="9"/>
        <v>8</v>
      </c>
    </row>
    <row r="124" spans="1:17" hidden="1">
      <c r="H124" s="83" t="s">
        <v>365</v>
      </c>
      <c r="I124" s="84">
        <f>SUM(I117:I123)</f>
        <v>97</v>
      </c>
      <c r="J124" s="85" t="str">
        <f>IF(I124=COUNTA(I6:I22,I28:I109),"OK","BŁĄD")</f>
        <v>OK</v>
      </c>
    </row>
  </sheetData>
  <autoFilter ref="A4:R124" xr:uid="{00000000-0001-0000-0100-000000000000}">
    <filterColumn colId="10" showButton="0"/>
    <filterColumn colId="11" showButton="0"/>
    <filterColumn colId="13" showButton="0"/>
    <filterColumn colId="14" showButton="0"/>
    <filterColumn colId="15" showButton="0"/>
  </autoFilter>
  <mergeCells count="65">
    <mergeCell ref="J8:J9"/>
    <mergeCell ref="K7:K8"/>
    <mergeCell ref="R6:R7"/>
    <mergeCell ref="R8:R9"/>
    <mergeCell ref="Q6:Q7"/>
    <mergeCell ref="Q8:Q9"/>
    <mergeCell ref="L7:L8"/>
    <mergeCell ref="M7:M8"/>
    <mergeCell ref="N6:N7"/>
    <mergeCell ref="O6:O7"/>
    <mergeCell ref="P6:P7"/>
    <mergeCell ref="N8:N9"/>
    <mergeCell ref="O8:O9"/>
    <mergeCell ref="P8:P9"/>
    <mergeCell ref="E8:E9"/>
    <mergeCell ref="F8:F9"/>
    <mergeCell ref="G8:G9"/>
    <mergeCell ref="H8:H9"/>
    <mergeCell ref="I8:I9"/>
    <mergeCell ref="H116:I116"/>
    <mergeCell ref="B115:G115"/>
    <mergeCell ref="A1:C1"/>
    <mergeCell ref="A2:R2"/>
    <mergeCell ref="A3:R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M4"/>
    <mergeCell ref="N4:Q4"/>
    <mergeCell ref="R4:R5"/>
    <mergeCell ref="A24:R24"/>
    <mergeCell ref="A25:R25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B8:B9"/>
    <mergeCell ref="C8:C9"/>
    <mergeCell ref="D8:D9"/>
    <mergeCell ref="A26:A27"/>
    <mergeCell ref="B26:B27"/>
    <mergeCell ref="C26:C27"/>
    <mergeCell ref="D26:D27"/>
    <mergeCell ref="E26:E27"/>
    <mergeCell ref="B113:G114"/>
    <mergeCell ref="N26:Q26"/>
    <mergeCell ref="R26:R27"/>
    <mergeCell ref="F26:F27"/>
    <mergeCell ref="G26:G27"/>
    <mergeCell ref="H26:H27"/>
    <mergeCell ref="I26:I27"/>
    <mergeCell ref="J26:J27"/>
    <mergeCell ref="K26:M26"/>
  </mergeCells>
  <phoneticPr fontId="34" type="noConversion"/>
  <pageMargins left="0.7" right="0.7" top="0.75" bottom="0.75" header="0.3" footer="0.3"/>
  <pageSetup paperSize="8" scale="7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74"/>
  <sheetViews>
    <sheetView workbookViewId="0">
      <selection activeCell="I10" sqref="I10:K10"/>
    </sheetView>
  </sheetViews>
  <sheetFormatPr defaultRowHeight="12.75"/>
  <cols>
    <col min="1" max="1" width="13.5703125" customWidth="1"/>
    <col min="8" max="8" width="13.85546875" bestFit="1" customWidth="1"/>
    <col min="9" max="9" width="13.7109375" customWidth="1"/>
    <col min="10" max="10" width="14.140625" customWidth="1"/>
    <col min="11" max="11" width="14.5703125" bestFit="1" customWidth="1"/>
  </cols>
  <sheetData>
    <row r="1" spans="1:17">
      <c r="A1" s="1" t="s">
        <v>0</v>
      </c>
      <c r="B1" s="1" t="s">
        <v>8</v>
      </c>
      <c r="C1" s="1" t="s">
        <v>9</v>
      </c>
      <c r="D1" s="1" t="s">
        <v>10</v>
      </c>
      <c r="E1" s="1" t="s">
        <v>11</v>
      </c>
      <c r="H1" s="7"/>
      <c r="I1" s="10" t="s">
        <v>15</v>
      </c>
      <c r="J1" s="8"/>
      <c r="K1" s="9"/>
    </row>
    <row r="2" spans="1:17">
      <c r="A2" s="2" t="s">
        <v>7</v>
      </c>
      <c r="B2" s="3">
        <v>145886</v>
      </c>
      <c r="C2" s="3">
        <v>99952</v>
      </c>
      <c r="D2" s="3">
        <v>594956</v>
      </c>
      <c r="E2" s="4">
        <f t="shared" ref="E2:E12" si="0">SUM(B2:D2)</f>
        <v>840794</v>
      </c>
      <c r="H2" s="10" t="s">
        <v>0</v>
      </c>
      <c r="I2" s="7" t="s">
        <v>14</v>
      </c>
      <c r="J2" s="16" t="s">
        <v>16</v>
      </c>
      <c r="K2" s="13" t="s">
        <v>17</v>
      </c>
      <c r="Q2">
        <v>1000</v>
      </c>
    </row>
    <row r="3" spans="1:17">
      <c r="A3" s="2" t="s">
        <v>7</v>
      </c>
      <c r="B3" s="3">
        <v>162176</v>
      </c>
      <c r="C3" s="3">
        <v>132208</v>
      </c>
      <c r="D3" s="3">
        <v>721288</v>
      </c>
      <c r="E3" s="4">
        <f t="shared" si="0"/>
        <v>1015672</v>
      </c>
      <c r="H3" s="7" t="s">
        <v>5</v>
      </c>
      <c r="I3" s="7">
        <v>1378841</v>
      </c>
      <c r="J3" s="16">
        <v>0</v>
      </c>
      <c r="K3" s="13">
        <v>0</v>
      </c>
      <c r="M3">
        <f>(+GETPIVOTDATA("Suma z strefa I",$H$1,"Taryfa","B21")*2)/1000</f>
        <v>2757.6819999999998</v>
      </c>
      <c r="N3">
        <f>(+GETPIVOTDATA("Suma z strefa II",$H$1,"Taryfa","B21")*2)/1000</f>
        <v>0</v>
      </c>
      <c r="O3">
        <f>(+GETPIVOTDATA("Suma z strefa III",$H$1,"Taryfa","B21")*2)/1000</f>
        <v>0</v>
      </c>
    </row>
    <row r="4" spans="1:17">
      <c r="A4" s="2" t="s">
        <v>7</v>
      </c>
      <c r="B4" s="3">
        <v>262415</v>
      </c>
      <c r="C4" s="3">
        <v>172149</v>
      </c>
      <c r="D4" s="3">
        <v>928263</v>
      </c>
      <c r="E4" s="4">
        <f t="shared" si="0"/>
        <v>1362827</v>
      </c>
      <c r="H4" s="11" t="s">
        <v>6</v>
      </c>
      <c r="I4" s="11">
        <v>169334</v>
      </c>
      <c r="J4">
        <v>451116</v>
      </c>
      <c r="K4" s="14">
        <v>0</v>
      </c>
      <c r="M4">
        <f>(+GETPIVOTDATA("Suma z strefa I",$H$1,"Taryfa","B22")*2)/1000</f>
        <v>338.66800000000001</v>
      </c>
      <c r="N4">
        <f>(+GETPIVOTDATA("Suma z strefa II",$H$1,"Taryfa","B22")*2)/1000</f>
        <v>902.23199999999997</v>
      </c>
      <c r="O4">
        <f>(+GETPIVOTDATA("Suma z strefa III",$H$1,"Taryfa","B22")*2)/1000</f>
        <v>0</v>
      </c>
    </row>
    <row r="5" spans="1:17">
      <c r="A5" s="2" t="s">
        <v>7</v>
      </c>
      <c r="B5" s="3">
        <v>346227</v>
      </c>
      <c r="C5" s="3">
        <v>215885</v>
      </c>
      <c r="D5" s="3">
        <v>1145722</v>
      </c>
      <c r="E5" s="4">
        <f t="shared" si="0"/>
        <v>1707834</v>
      </c>
      <c r="H5" s="11" t="s">
        <v>7</v>
      </c>
      <c r="I5" s="11">
        <v>1157647</v>
      </c>
      <c r="J5">
        <v>738466</v>
      </c>
      <c r="K5" s="14">
        <v>4294186</v>
      </c>
      <c r="M5">
        <f>(+GETPIVOTDATA("Suma z strefa I",$H$1,"Taryfa","B23")*2)/1000</f>
        <v>2315.2939999999999</v>
      </c>
      <c r="N5">
        <f>(+GETPIVOTDATA("Suma z strefa II",$H$1,"Taryfa","B23")*2)/1000</f>
        <v>1476.932</v>
      </c>
      <c r="O5">
        <f>(+GETPIVOTDATA("Suma z strefa III",$H$1,"Taryfa","B23")*2)/1000</f>
        <v>8588.3719999999994</v>
      </c>
    </row>
    <row r="6" spans="1:17">
      <c r="A6" s="2" t="s">
        <v>7</v>
      </c>
      <c r="B6" s="5">
        <v>25473</v>
      </c>
      <c r="C6" s="3">
        <v>19494</v>
      </c>
      <c r="D6" s="3">
        <v>92114</v>
      </c>
      <c r="E6" s="4">
        <f t="shared" si="0"/>
        <v>137081</v>
      </c>
      <c r="H6" s="11" t="s">
        <v>1</v>
      </c>
      <c r="I6" s="11">
        <v>164251</v>
      </c>
      <c r="J6">
        <v>0</v>
      </c>
      <c r="K6" s="14">
        <v>0</v>
      </c>
      <c r="M6">
        <f>(+GETPIVOTDATA("Suma z strefa I",$H$1,"Taryfa","C11")*2)/1000</f>
        <v>328.50200000000001</v>
      </c>
      <c r="N6">
        <f>(+GETPIVOTDATA("Suma z strefa II",$H$1,"Taryfa","C11")*2)/1000</f>
        <v>0</v>
      </c>
      <c r="O6">
        <f>(+GETPIVOTDATA("Suma z strefa III",$H$1,"Taryfa","C11")*2)/1000</f>
        <v>0</v>
      </c>
    </row>
    <row r="7" spans="1:17">
      <c r="A7" s="2" t="s">
        <v>6</v>
      </c>
      <c r="B7" s="3">
        <v>89637</v>
      </c>
      <c r="C7" s="3">
        <v>240241</v>
      </c>
      <c r="D7" s="3">
        <v>0</v>
      </c>
      <c r="E7" s="4">
        <f t="shared" si="0"/>
        <v>329878</v>
      </c>
      <c r="H7" s="11" t="s">
        <v>12</v>
      </c>
      <c r="I7" s="11">
        <v>896</v>
      </c>
      <c r="J7">
        <v>2004</v>
      </c>
      <c r="K7" s="14">
        <v>0</v>
      </c>
      <c r="M7">
        <f>(+GETPIVOTDATA("Suma z strefa I",$H$1,"Taryfa","C12A")*2)/1000</f>
        <v>1.792</v>
      </c>
      <c r="N7">
        <f>(+GETPIVOTDATA("Suma z strefa II",$H$1,"Taryfa","C12A")*2)/1000</f>
        <v>4.008</v>
      </c>
      <c r="O7">
        <f>(+GETPIVOTDATA("Suma z strefa III",$H$1,"Taryfa","C12A")*2)/1000</f>
        <v>0</v>
      </c>
    </row>
    <row r="8" spans="1:17">
      <c r="A8" s="2" t="s">
        <v>6</v>
      </c>
      <c r="B8" s="3">
        <v>79697</v>
      </c>
      <c r="C8" s="3">
        <v>210875</v>
      </c>
      <c r="D8" s="3">
        <v>0</v>
      </c>
      <c r="E8" s="4">
        <f t="shared" si="0"/>
        <v>290572</v>
      </c>
      <c r="H8" s="11" t="s">
        <v>4</v>
      </c>
      <c r="I8" s="11">
        <v>112</v>
      </c>
      <c r="J8">
        <v>88</v>
      </c>
      <c r="K8" s="14">
        <v>0</v>
      </c>
      <c r="M8">
        <f>(+GETPIVOTDATA("Suma z strefa I",$H$1,"Taryfa","C12b")*2)/1000</f>
        <v>0.224</v>
      </c>
      <c r="N8">
        <f>(+GETPIVOTDATA("Suma z strefa II",$H$1,"Taryfa","C12b")*2)/1000</f>
        <v>0.17599999999999999</v>
      </c>
      <c r="O8">
        <f>(+GETPIVOTDATA("Suma z strefa III",$H$1,"Taryfa","C12b")*2)/1000</f>
        <v>0</v>
      </c>
    </row>
    <row r="9" spans="1:17">
      <c r="A9" s="2" t="s">
        <v>5</v>
      </c>
      <c r="B9" s="3">
        <v>106397</v>
      </c>
      <c r="C9" s="3">
        <v>0</v>
      </c>
      <c r="D9" s="3">
        <v>0</v>
      </c>
      <c r="E9" s="4">
        <f t="shared" si="0"/>
        <v>106397</v>
      </c>
      <c r="H9" s="11" t="s">
        <v>2</v>
      </c>
      <c r="I9" s="11">
        <v>153591</v>
      </c>
      <c r="J9">
        <v>0</v>
      </c>
      <c r="K9" s="14">
        <v>0</v>
      </c>
      <c r="M9">
        <f>(+GETPIVOTDATA("Suma z strefa I",$H$1,"Taryfa","C21")*2)/1000</f>
        <v>307.18200000000002</v>
      </c>
      <c r="N9">
        <f>(+GETPIVOTDATA("Suma z strefa II",$H$1,"Taryfa","C21")*2)/1000</f>
        <v>0</v>
      </c>
      <c r="O9">
        <f>(+GETPIVOTDATA("Suma z strefa III",$H$1,"Taryfa","C21")*2)/1000</f>
        <v>0</v>
      </c>
    </row>
    <row r="10" spans="1:17">
      <c r="A10" s="2" t="s">
        <v>5</v>
      </c>
      <c r="B10" s="3">
        <v>108987</v>
      </c>
      <c r="C10" s="3">
        <v>0</v>
      </c>
      <c r="D10" s="3">
        <v>0</v>
      </c>
      <c r="E10" s="4">
        <f t="shared" si="0"/>
        <v>108987</v>
      </c>
      <c r="H10" s="12" t="s">
        <v>13</v>
      </c>
      <c r="I10" s="12">
        <v>3024672</v>
      </c>
      <c r="J10" s="17">
        <v>1191674</v>
      </c>
      <c r="K10" s="15">
        <v>4294186</v>
      </c>
      <c r="M10">
        <f>SUM(M3:M9)</f>
        <v>6049.344000000001</v>
      </c>
      <c r="N10">
        <f>SUM(N3:N9)</f>
        <v>2383.3479999999995</v>
      </c>
      <c r="O10">
        <f>SUM(O3:O9)</f>
        <v>8588.3719999999994</v>
      </c>
    </row>
    <row r="11" spans="1:17">
      <c r="A11" s="2" t="s">
        <v>7</v>
      </c>
      <c r="B11" s="3">
        <v>14059</v>
      </c>
      <c r="C11" s="3">
        <v>10298</v>
      </c>
      <c r="D11" s="3">
        <v>52583</v>
      </c>
      <c r="E11" s="4">
        <f t="shared" si="0"/>
        <v>76940</v>
      </c>
    </row>
    <row r="12" spans="1:17">
      <c r="A12" s="2" t="s">
        <v>7</v>
      </c>
      <c r="B12" s="3">
        <v>48554</v>
      </c>
      <c r="C12" s="3">
        <v>16162</v>
      </c>
      <c r="D12" s="3">
        <v>186984</v>
      </c>
      <c r="E12" s="4">
        <f t="shared" si="0"/>
        <v>251700</v>
      </c>
    </row>
    <row r="13" spans="1:17">
      <c r="A13" s="2" t="s">
        <v>5</v>
      </c>
      <c r="B13" s="3">
        <v>1163457</v>
      </c>
      <c r="C13" s="3">
        <v>0</v>
      </c>
      <c r="D13" s="3">
        <v>0</v>
      </c>
      <c r="E13" s="4">
        <f t="shared" ref="E13:E73" si="1">SUM(B13:D13)</f>
        <v>1163457</v>
      </c>
    </row>
    <row r="14" spans="1:17">
      <c r="A14" s="2" t="s">
        <v>7</v>
      </c>
      <c r="B14" s="3">
        <v>152857</v>
      </c>
      <c r="C14" s="3">
        <v>72318</v>
      </c>
      <c r="D14" s="3">
        <v>572276</v>
      </c>
      <c r="E14" s="4">
        <f t="shared" si="1"/>
        <v>797451</v>
      </c>
    </row>
    <row r="15" spans="1:17">
      <c r="A15" s="2" t="s">
        <v>1</v>
      </c>
      <c r="B15" s="3">
        <v>49500</v>
      </c>
      <c r="C15" s="3">
        <v>0</v>
      </c>
      <c r="D15" s="3">
        <v>0</v>
      </c>
      <c r="E15" s="4">
        <f t="shared" si="1"/>
        <v>49500</v>
      </c>
    </row>
    <row r="16" spans="1:17">
      <c r="A16" s="2" t="s">
        <v>1</v>
      </c>
      <c r="B16" s="3">
        <v>6238</v>
      </c>
      <c r="C16" s="3">
        <v>0</v>
      </c>
      <c r="D16" s="3">
        <v>0</v>
      </c>
      <c r="E16" s="4">
        <f t="shared" si="1"/>
        <v>6238</v>
      </c>
    </row>
    <row r="17" spans="1:5">
      <c r="A17" s="2" t="s">
        <v>1</v>
      </c>
      <c r="B17" s="3">
        <v>32624</v>
      </c>
      <c r="C17" s="3">
        <v>0</v>
      </c>
      <c r="D17" s="3">
        <v>0</v>
      </c>
      <c r="E17" s="4">
        <f t="shared" si="1"/>
        <v>32624</v>
      </c>
    </row>
    <row r="18" spans="1:5">
      <c r="A18" s="2" t="s">
        <v>1</v>
      </c>
      <c r="B18" s="3">
        <v>0</v>
      </c>
      <c r="C18" s="3">
        <v>0</v>
      </c>
      <c r="D18" s="3">
        <v>0</v>
      </c>
      <c r="E18" s="4">
        <f t="shared" si="1"/>
        <v>0</v>
      </c>
    </row>
    <row r="19" spans="1:5">
      <c r="A19" s="2" t="s">
        <v>1</v>
      </c>
      <c r="B19" s="3">
        <v>10702</v>
      </c>
      <c r="C19" s="3">
        <v>0</v>
      </c>
      <c r="D19" s="3">
        <v>0</v>
      </c>
      <c r="E19" s="4">
        <f t="shared" si="1"/>
        <v>10702</v>
      </c>
    </row>
    <row r="20" spans="1:5">
      <c r="A20" s="2" t="s">
        <v>1</v>
      </c>
      <c r="B20" s="3">
        <v>13183</v>
      </c>
      <c r="C20" s="3">
        <v>0</v>
      </c>
      <c r="D20" s="3">
        <v>0</v>
      </c>
      <c r="E20" s="4">
        <f t="shared" si="1"/>
        <v>13183</v>
      </c>
    </row>
    <row r="21" spans="1:5">
      <c r="A21" s="2" t="s">
        <v>1</v>
      </c>
      <c r="B21" s="3">
        <v>7520</v>
      </c>
      <c r="C21" s="3">
        <v>0</v>
      </c>
      <c r="D21" s="3">
        <v>0</v>
      </c>
      <c r="E21" s="4">
        <f t="shared" si="1"/>
        <v>7520</v>
      </c>
    </row>
    <row r="22" spans="1:5">
      <c r="A22" s="2" t="s">
        <v>1</v>
      </c>
      <c r="B22" s="3">
        <v>2188</v>
      </c>
      <c r="C22" s="3">
        <v>0</v>
      </c>
      <c r="D22" s="3">
        <v>0</v>
      </c>
      <c r="E22" s="4">
        <f t="shared" si="1"/>
        <v>2188</v>
      </c>
    </row>
    <row r="23" spans="1:5">
      <c r="A23" s="2" t="s">
        <v>1</v>
      </c>
      <c r="B23" s="3">
        <v>523</v>
      </c>
      <c r="C23" s="3">
        <v>0</v>
      </c>
      <c r="D23" s="3">
        <v>0</v>
      </c>
      <c r="E23" s="4">
        <f t="shared" si="1"/>
        <v>523</v>
      </c>
    </row>
    <row r="24" spans="1:5">
      <c r="A24" s="2" t="s">
        <v>1</v>
      </c>
      <c r="B24" s="3">
        <v>5036</v>
      </c>
      <c r="C24" s="3">
        <v>0</v>
      </c>
      <c r="D24" s="3">
        <v>0</v>
      </c>
      <c r="E24" s="4">
        <f t="shared" si="1"/>
        <v>5036</v>
      </c>
    </row>
    <row r="25" spans="1:5">
      <c r="A25" s="2" t="s">
        <v>1</v>
      </c>
      <c r="B25" s="3">
        <v>963</v>
      </c>
      <c r="C25" s="3">
        <v>0</v>
      </c>
      <c r="D25" s="3">
        <v>0</v>
      </c>
      <c r="E25" s="4">
        <f t="shared" si="1"/>
        <v>963</v>
      </c>
    </row>
    <row r="26" spans="1:5">
      <c r="A26" s="2" t="s">
        <v>1</v>
      </c>
      <c r="B26" s="3">
        <v>658</v>
      </c>
      <c r="C26" s="3">
        <v>0</v>
      </c>
      <c r="D26" s="3">
        <v>0</v>
      </c>
      <c r="E26" s="4">
        <f t="shared" si="1"/>
        <v>658</v>
      </c>
    </row>
    <row r="27" spans="1:5">
      <c r="A27" s="2" t="s">
        <v>1</v>
      </c>
      <c r="B27" s="3">
        <v>1974</v>
      </c>
      <c r="C27" s="3">
        <v>0</v>
      </c>
      <c r="D27" s="3">
        <v>0</v>
      </c>
      <c r="E27" s="4">
        <f t="shared" si="1"/>
        <v>1974</v>
      </c>
    </row>
    <row r="28" spans="1:5">
      <c r="A28" s="2" t="s">
        <v>1</v>
      </c>
      <c r="B28" s="3">
        <v>1934</v>
      </c>
      <c r="C28" s="3">
        <v>0</v>
      </c>
      <c r="D28" s="3">
        <v>0</v>
      </c>
      <c r="E28" s="4">
        <f t="shared" si="1"/>
        <v>1934</v>
      </c>
    </row>
    <row r="29" spans="1:5">
      <c r="A29" s="2" t="s">
        <v>1</v>
      </c>
      <c r="B29" s="3">
        <v>1246</v>
      </c>
      <c r="C29" s="3">
        <v>0</v>
      </c>
      <c r="D29" s="3">
        <v>0</v>
      </c>
      <c r="E29" s="4">
        <f t="shared" si="1"/>
        <v>1246</v>
      </c>
    </row>
    <row r="30" spans="1:5">
      <c r="A30" s="2" t="s">
        <v>1</v>
      </c>
      <c r="B30" s="3">
        <v>1348</v>
      </c>
      <c r="C30" s="3">
        <v>0</v>
      </c>
      <c r="D30" s="3">
        <v>0</v>
      </c>
      <c r="E30" s="4">
        <f t="shared" si="1"/>
        <v>1348</v>
      </c>
    </row>
    <row r="31" spans="1:5">
      <c r="A31" s="2" t="s">
        <v>1</v>
      </c>
      <c r="B31" s="3">
        <v>603</v>
      </c>
      <c r="C31" s="3">
        <v>0</v>
      </c>
      <c r="D31" s="3">
        <v>0</v>
      </c>
      <c r="E31" s="4">
        <f t="shared" si="1"/>
        <v>603</v>
      </c>
    </row>
    <row r="32" spans="1:5">
      <c r="A32" s="2" t="s">
        <v>1</v>
      </c>
      <c r="B32" s="3">
        <v>431</v>
      </c>
      <c r="C32" s="3">
        <v>0</v>
      </c>
      <c r="D32" s="3">
        <v>0</v>
      </c>
      <c r="E32" s="4">
        <f t="shared" si="1"/>
        <v>431</v>
      </c>
    </row>
    <row r="33" spans="1:5">
      <c r="A33" s="2" t="s">
        <v>1</v>
      </c>
      <c r="B33" s="3">
        <v>406</v>
      </c>
      <c r="C33" s="3">
        <v>0</v>
      </c>
      <c r="D33" s="3">
        <v>0</v>
      </c>
      <c r="E33" s="4">
        <f t="shared" si="1"/>
        <v>406</v>
      </c>
    </row>
    <row r="34" spans="1:5">
      <c r="A34" s="6" t="s">
        <v>1</v>
      </c>
      <c r="B34" s="3">
        <v>2439</v>
      </c>
      <c r="C34" s="3">
        <v>0</v>
      </c>
      <c r="D34" s="3">
        <v>0</v>
      </c>
      <c r="E34" s="4">
        <f t="shared" si="1"/>
        <v>2439</v>
      </c>
    </row>
    <row r="35" spans="1:5">
      <c r="A35" s="6" t="s">
        <v>1</v>
      </c>
      <c r="B35" s="3">
        <v>900</v>
      </c>
      <c r="C35" s="3">
        <v>0</v>
      </c>
      <c r="D35" s="3">
        <v>0</v>
      </c>
      <c r="E35" s="4">
        <f t="shared" si="1"/>
        <v>900</v>
      </c>
    </row>
    <row r="36" spans="1:5">
      <c r="A36" s="6" t="s">
        <v>1</v>
      </c>
      <c r="B36" s="3">
        <v>505</v>
      </c>
      <c r="C36" s="3">
        <v>0</v>
      </c>
      <c r="D36" s="3">
        <v>0</v>
      </c>
      <c r="E36" s="4">
        <f t="shared" si="1"/>
        <v>505</v>
      </c>
    </row>
    <row r="37" spans="1:5">
      <c r="A37" s="6" t="s">
        <v>1</v>
      </c>
      <c r="B37" s="3">
        <v>6771</v>
      </c>
      <c r="C37" s="3">
        <v>0</v>
      </c>
      <c r="D37" s="3">
        <v>0</v>
      </c>
      <c r="E37" s="4">
        <f t="shared" si="1"/>
        <v>6771</v>
      </c>
    </row>
    <row r="38" spans="1:5">
      <c r="A38" s="6" t="s">
        <v>1</v>
      </c>
      <c r="B38" s="3">
        <v>650</v>
      </c>
      <c r="C38" s="3">
        <v>0</v>
      </c>
      <c r="D38" s="3">
        <v>0</v>
      </c>
      <c r="E38" s="4">
        <f t="shared" si="1"/>
        <v>650</v>
      </c>
    </row>
    <row r="39" spans="1:5">
      <c r="A39" s="6" t="s">
        <v>1</v>
      </c>
      <c r="B39" s="3">
        <v>650</v>
      </c>
      <c r="C39" s="3">
        <v>0</v>
      </c>
      <c r="D39" s="3">
        <v>0</v>
      </c>
      <c r="E39" s="4">
        <f t="shared" si="1"/>
        <v>650</v>
      </c>
    </row>
    <row r="40" spans="1:5">
      <c r="A40" s="6" t="s">
        <v>1</v>
      </c>
      <c r="B40" s="3">
        <v>338</v>
      </c>
      <c r="C40" s="3">
        <v>0</v>
      </c>
      <c r="D40" s="3">
        <v>0</v>
      </c>
      <c r="E40" s="4">
        <f t="shared" si="1"/>
        <v>338</v>
      </c>
    </row>
    <row r="41" spans="1:5">
      <c r="A41" s="6" t="s">
        <v>1</v>
      </c>
      <c r="B41" s="3">
        <v>475</v>
      </c>
      <c r="C41" s="3">
        <v>0</v>
      </c>
      <c r="D41" s="3">
        <v>0</v>
      </c>
      <c r="E41" s="4">
        <f t="shared" si="1"/>
        <v>475</v>
      </c>
    </row>
    <row r="42" spans="1:5">
      <c r="A42" s="6" t="s">
        <v>1</v>
      </c>
      <c r="B42" s="3">
        <v>312</v>
      </c>
      <c r="C42" s="3">
        <v>0</v>
      </c>
      <c r="D42" s="3">
        <v>0</v>
      </c>
      <c r="E42" s="4">
        <f t="shared" si="1"/>
        <v>312</v>
      </c>
    </row>
    <row r="43" spans="1:5">
      <c r="A43" s="6" t="s">
        <v>1</v>
      </c>
      <c r="B43" s="3">
        <v>4239</v>
      </c>
      <c r="C43" s="3">
        <v>0</v>
      </c>
      <c r="D43" s="3">
        <v>0</v>
      </c>
      <c r="E43" s="4">
        <f t="shared" si="1"/>
        <v>4239</v>
      </c>
    </row>
    <row r="44" spans="1:5">
      <c r="A44" s="6" t="s">
        <v>1</v>
      </c>
      <c r="B44" s="3">
        <v>676</v>
      </c>
      <c r="C44" s="3">
        <v>0</v>
      </c>
      <c r="D44" s="3">
        <v>0</v>
      </c>
      <c r="E44" s="4">
        <f t="shared" si="1"/>
        <v>676</v>
      </c>
    </row>
    <row r="45" spans="1:5">
      <c r="A45" s="6" t="s">
        <v>1</v>
      </c>
      <c r="B45" s="3">
        <v>540</v>
      </c>
      <c r="C45" s="3">
        <v>0</v>
      </c>
      <c r="D45" s="3">
        <v>0</v>
      </c>
      <c r="E45" s="4">
        <f t="shared" si="1"/>
        <v>540</v>
      </c>
    </row>
    <row r="46" spans="1:5">
      <c r="A46" s="6" t="s">
        <v>1</v>
      </c>
      <c r="B46" s="3">
        <v>604</v>
      </c>
      <c r="C46" s="3">
        <v>0</v>
      </c>
      <c r="D46" s="3">
        <v>0</v>
      </c>
      <c r="E46" s="4">
        <f t="shared" si="1"/>
        <v>604</v>
      </c>
    </row>
    <row r="47" spans="1:5">
      <c r="A47" s="2" t="s">
        <v>1</v>
      </c>
      <c r="B47" s="3">
        <v>246</v>
      </c>
      <c r="C47" s="3">
        <v>0</v>
      </c>
      <c r="D47" s="3">
        <v>0</v>
      </c>
      <c r="E47" s="4">
        <f t="shared" si="1"/>
        <v>246</v>
      </c>
    </row>
    <row r="48" spans="1:5">
      <c r="A48" s="2" t="s">
        <v>1</v>
      </c>
      <c r="B48" s="3">
        <v>295</v>
      </c>
      <c r="C48" s="3">
        <v>0</v>
      </c>
      <c r="D48" s="3">
        <v>0</v>
      </c>
      <c r="E48" s="4">
        <f t="shared" si="1"/>
        <v>295</v>
      </c>
    </row>
    <row r="49" spans="1:5">
      <c r="A49" s="2" t="s">
        <v>1</v>
      </c>
      <c r="B49" s="3">
        <v>377</v>
      </c>
      <c r="C49" s="3">
        <v>0</v>
      </c>
      <c r="D49" s="3">
        <v>0</v>
      </c>
      <c r="E49" s="4">
        <f t="shared" si="1"/>
        <v>377</v>
      </c>
    </row>
    <row r="50" spans="1:5">
      <c r="A50" s="2" t="s">
        <v>1</v>
      </c>
      <c r="B50" s="3">
        <v>108</v>
      </c>
      <c r="C50" s="3">
        <v>0</v>
      </c>
      <c r="D50" s="3">
        <v>0</v>
      </c>
      <c r="E50" s="4">
        <f t="shared" si="1"/>
        <v>108</v>
      </c>
    </row>
    <row r="51" spans="1:5">
      <c r="A51" s="2" t="s">
        <v>1</v>
      </c>
      <c r="B51" s="3">
        <v>289</v>
      </c>
      <c r="C51" s="3">
        <v>0</v>
      </c>
      <c r="D51" s="3">
        <v>0</v>
      </c>
      <c r="E51" s="4">
        <f t="shared" si="1"/>
        <v>289</v>
      </c>
    </row>
    <row r="52" spans="1:5">
      <c r="A52" s="2" t="s">
        <v>12</v>
      </c>
      <c r="B52" s="3">
        <v>232</v>
      </c>
      <c r="C52" s="3">
        <v>676</v>
      </c>
      <c r="D52" s="3">
        <v>0</v>
      </c>
      <c r="E52" s="4">
        <f t="shared" si="1"/>
        <v>908</v>
      </c>
    </row>
    <row r="53" spans="1:5">
      <c r="A53" s="2" t="s">
        <v>1</v>
      </c>
      <c r="B53" s="3">
        <v>582</v>
      </c>
      <c r="C53" s="3">
        <v>0</v>
      </c>
      <c r="D53" s="3">
        <v>0</v>
      </c>
      <c r="E53" s="4">
        <f t="shared" si="1"/>
        <v>582</v>
      </c>
    </row>
    <row r="54" spans="1:5">
      <c r="A54" s="2" t="s">
        <v>1</v>
      </c>
      <c r="B54" s="3">
        <v>183</v>
      </c>
      <c r="C54" s="3">
        <v>0</v>
      </c>
      <c r="D54" s="3">
        <v>0</v>
      </c>
      <c r="E54" s="4">
        <f t="shared" si="1"/>
        <v>183</v>
      </c>
    </row>
    <row r="55" spans="1:5">
      <c r="A55" s="2" t="s">
        <v>1</v>
      </c>
      <c r="B55" s="3">
        <v>328</v>
      </c>
      <c r="C55" s="3">
        <v>0</v>
      </c>
      <c r="D55" s="3">
        <v>0</v>
      </c>
      <c r="E55" s="4">
        <f t="shared" si="1"/>
        <v>328</v>
      </c>
    </row>
    <row r="56" spans="1:5">
      <c r="A56" s="2" t="s">
        <v>1</v>
      </c>
      <c r="B56" s="3">
        <v>589</v>
      </c>
      <c r="C56" s="3">
        <v>0</v>
      </c>
      <c r="D56" s="3">
        <v>0</v>
      </c>
      <c r="E56" s="4">
        <f t="shared" si="1"/>
        <v>589</v>
      </c>
    </row>
    <row r="57" spans="1:5">
      <c r="A57" s="2" t="s">
        <v>1</v>
      </c>
      <c r="B57" s="3">
        <v>294</v>
      </c>
      <c r="C57" s="3">
        <v>0</v>
      </c>
      <c r="D57" s="3">
        <v>0</v>
      </c>
      <c r="E57" s="4">
        <f t="shared" si="1"/>
        <v>294</v>
      </c>
    </row>
    <row r="58" spans="1:5">
      <c r="A58" s="2" t="s">
        <v>1</v>
      </c>
      <c r="B58" s="3">
        <v>141</v>
      </c>
      <c r="C58" s="3">
        <v>0</v>
      </c>
      <c r="D58" s="3">
        <v>0</v>
      </c>
      <c r="E58" s="4">
        <f t="shared" si="1"/>
        <v>141</v>
      </c>
    </row>
    <row r="59" spans="1:5">
      <c r="A59" s="2" t="s">
        <v>1</v>
      </c>
      <c r="B59" s="3">
        <v>41</v>
      </c>
      <c r="C59" s="3">
        <v>0</v>
      </c>
      <c r="D59" s="3">
        <v>0</v>
      </c>
      <c r="E59" s="4">
        <f t="shared" si="1"/>
        <v>41</v>
      </c>
    </row>
    <row r="60" spans="1:5">
      <c r="A60" s="2" t="s">
        <v>1</v>
      </c>
      <c r="B60" s="3">
        <v>380</v>
      </c>
      <c r="C60" s="3">
        <v>0</v>
      </c>
      <c r="D60" s="3">
        <v>0</v>
      </c>
      <c r="E60" s="4">
        <f t="shared" si="1"/>
        <v>380</v>
      </c>
    </row>
    <row r="61" spans="1:5">
      <c r="A61" s="2" t="s">
        <v>1</v>
      </c>
      <c r="B61" s="3">
        <v>176</v>
      </c>
      <c r="C61" s="3">
        <v>0</v>
      </c>
      <c r="D61" s="3">
        <v>0</v>
      </c>
      <c r="E61" s="4">
        <f t="shared" si="1"/>
        <v>176</v>
      </c>
    </row>
    <row r="62" spans="1:5">
      <c r="A62" s="2" t="s">
        <v>3</v>
      </c>
      <c r="B62" s="3">
        <v>664</v>
      </c>
      <c r="C62" s="3">
        <v>1328</v>
      </c>
      <c r="D62" s="3">
        <v>0</v>
      </c>
      <c r="E62" s="4">
        <f t="shared" si="1"/>
        <v>1992</v>
      </c>
    </row>
    <row r="63" spans="1:5">
      <c r="A63" s="2" t="s">
        <v>4</v>
      </c>
      <c r="B63" s="3">
        <v>112</v>
      </c>
      <c r="C63" s="3">
        <v>88</v>
      </c>
      <c r="D63" s="3">
        <v>0</v>
      </c>
      <c r="E63" s="4">
        <f t="shared" si="1"/>
        <v>200</v>
      </c>
    </row>
    <row r="64" spans="1:5">
      <c r="A64" s="2" t="s">
        <v>2</v>
      </c>
      <c r="B64" s="3">
        <v>65392</v>
      </c>
      <c r="C64" s="3">
        <v>0</v>
      </c>
      <c r="D64" s="3">
        <v>0</v>
      </c>
      <c r="E64" s="4">
        <f t="shared" si="1"/>
        <v>65392</v>
      </c>
    </row>
    <row r="65" spans="1:5">
      <c r="A65" s="2" t="s">
        <v>2</v>
      </c>
      <c r="B65" s="3">
        <v>56750</v>
      </c>
      <c r="C65" s="3">
        <v>0</v>
      </c>
      <c r="D65" s="3">
        <v>0</v>
      </c>
      <c r="E65" s="4">
        <f t="shared" si="1"/>
        <v>56750</v>
      </c>
    </row>
    <row r="66" spans="1:5">
      <c r="A66" s="2" t="s">
        <v>2</v>
      </c>
      <c r="B66" s="3">
        <v>28993</v>
      </c>
      <c r="C66" s="3">
        <v>0</v>
      </c>
      <c r="D66" s="3">
        <v>0</v>
      </c>
      <c r="E66" s="4">
        <f t="shared" si="1"/>
        <v>28993</v>
      </c>
    </row>
    <row r="67" spans="1:5">
      <c r="A67" s="2" t="s">
        <v>2</v>
      </c>
      <c r="B67" s="3">
        <v>2456</v>
      </c>
      <c r="C67" s="3">
        <v>0</v>
      </c>
      <c r="D67" s="3">
        <v>0</v>
      </c>
      <c r="E67" s="4">
        <f t="shared" si="1"/>
        <v>2456</v>
      </c>
    </row>
    <row r="68" spans="1:5">
      <c r="A68" s="2" t="s">
        <v>1</v>
      </c>
      <c r="B68" s="3">
        <v>637</v>
      </c>
      <c r="C68" s="3">
        <v>0</v>
      </c>
      <c r="D68" s="3">
        <v>0</v>
      </c>
      <c r="E68" s="4">
        <f t="shared" si="1"/>
        <v>637</v>
      </c>
    </row>
    <row r="69" spans="1:5">
      <c r="A69" s="18" t="s">
        <v>1</v>
      </c>
      <c r="B69" s="20">
        <v>784</v>
      </c>
      <c r="C69" s="20">
        <v>0</v>
      </c>
      <c r="D69" s="20">
        <v>0</v>
      </c>
      <c r="E69" s="21">
        <f t="shared" si="1"/>
        <v>784</v>
      </c>
    </row>
    <row r="70" spans="1:5">
      <c r="A70" s="19" t="s">
        <v>1</v>
      </c>
      <c r="B70" s="22">
        <v>324</v>
      </c>
      <c r="C70" s="22">
        <v>0</v>
      </c>
      <c r="D70" s="22">
        <v>0</v>
      </c>
      <c r="E70" s="21">
        <f t="shared" si="1"/>
        <v>324</v>
      </c>
    </row>
    <row r="71" spans="1:5">
      <c r="A71" s="19" t="s">
        <v>1</v>
      </c>
      <c r="B71" s="22">
        <v>1505</v>
      </c>
      <c r="C71" s="22">
        <v>0</v>
      </c>
      <c r="D71" s="22">
        <v>0</v>
      </c>
      <c r="E71" s="21">
        <f t="shared" si="1"/>
        <v>1505</v>
      </c>
    </row>
    <row r="72" spans="1:5">
      <c r="A72" s="19" t="s">
        <v>1</v>
      </c>
      <c r="B72" s="22">
        <v>300</v>
      </c>
      <c r="C72" s="22">
        <v>0</v>
      </c>
      <c r="D72" s="22">
        <v>0</v>
      </c>
      <c r="E72" s="21">
        <f t="shared" si="1"/>
        <v>300</v>
      </c>
    </row>
    <row r="73" spans="1:5">
      <c r="A73" s="19" t="s">
        <v>1</v>
      </c>
      <c r="B73" s="22">
        <v>496</v>
      </c>
      <c r="C73" s="22">
        <v>0</v>
      </c>
      <c r="D73" s="22">
        <v>0</v>
      </c>
      <c r="E73" s="21">
        <f t="shared" si="1"/>
        <v>496</v>
      </c>
    </row>
    <row r="74" spans="1:5">
      <c r="E74" s="23">
        <f>SUM(E2:E73)</f>
        <v>8510532</v>
      </c>
    </row>
  </sheetData>
  <pageMargins left="0.7" right="0.7" top="0.75" bottom="0.75" header="0.3" footer="0.3"/>
  <pageSetup paperSize="9" scale="4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dane szacowane na 2026 r.</vt:lpstr>
      <vt:lpstr>dane szacowane na 2027 r.</vt:lpstr>
      <vt:lpstr>Arkusz3</vt:lpstr>
      <vt:lpstr>'dane szacowane na 2026 r.'!Obszar_wydruku</vt:lpstr>
      <vt:lpstr>'dane szacowane na 2027 r.'!Obszar_wydruku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abzymek</dc:creator>
  <cp:lastModifiedBy>Anna Wyczałkowska</cp:lastModifiedBy>
  <cp:lastPrinted>2025-08-11T07:17:17Z</cp:lastPrinted>
  <dcterms:created xsi:type="dcterms:W3CDTF">2010-12-01T13:14:54Z</dcterms:created>
  <dcterms:modified xsi:type="dcterms:W3CDTF">2025-08-11T07:19:33Z</dcterms:modified>
</cp:coreProperties>
</file>